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T.Scott\Documents\"/>
    </mc:Choice>
  </mc:AlternateContent>
  <xr:revisionPtr revIDLastSave="0" documentId="8_{ADE8F608-0E7F-4DBD-B7EA-7DE6581C8113}" xr6:coauthVersionLast="47" xr6:coauthVersionMax="47" xr10:uidLastSave="{00000000-0000-0000-0000-000000000000}"/>
  <bookViews>
    <workbookView xWindow="-120" yWindow="-120" windowWidth="21840" windowHeight="13140" tabRatio="659" activeTab="1" xr2:uid="{00000000-000D-0000-FFFF-FFFF00000000}"/>
  </bookViews>
  <sheets>
    <sheet name="Budget Analysis Report" sheetId="8" r:id="rId1"/>
    <sheet name="Actual to Budget" sheetId="7" r:id="rId2"/>
    <sheet name="Analysis" sheetId="6" r:id="rId3"/>
    <sheet name="SUMMARY BY COS" sheetId="5" r:id="rId4"/>
    <sheet name="MAP" sheetId="1" r:id="rId5"/>
    <sheet name="ACA" sheetId="2" r:id="rId6"/>
    <sheet name="MCHIP" sheetId="3" r:id="rId7"/>
    <sheet name="SCHIP" sheetId="4" r:id="rId8"/>
    <sheet name="Adjustments" sheetId="9" state="hidden" r:id="rId9"/>
    <sheet name="DGA MAP" sheetId="10" state="hidden" r:id="rId10"/>
    <sheet name="DGA ACA" sheetId="11" state="hidden" r:id="rId11"/>
    <sheet name="DGA MCHIP" sheetId="12" state="hidden" r:id="rId12"/>
    <sheet name="DGA SCHIP" sheetId="13" state="hidden" r:id="rId13"/>
    <sheet name="Sheet1" sheetId="15" state="hidden" r:id="rId14"/>
  </sheets>
  <definedNames>
    <definedName name="_xlnm.Print_Area" localSheetId="1">'Actual to Budget'!$A$1:$E$27</definedName>
    <definedName name="_xlnm.Print_Area" localSheetId="2">Analysis!$A$1:$F$29</definedName>
    <definedName name="_xlnm.Print_Area" localSheetId="3">'SUMMARY BY COS'!$A$1:$O$129</definedName>
    <definedName name="_xlnm.Print_Titles" localSheetId="5">ACA!$1:$1</definedName>
    <definedName name="_xlnm.Print_Titles" localSheetId="0">'Budget Analysis Report'!$A:$A,'Budget Analysis Report'!$1:$4</definedName>
    <definedName name="_xlnm.Print_Titles" localSheetId="4">MAP!$1:$1</definedName>
    <definedName name="_xlnm.Print_Titles" localSheetId="6">MCHIP!$1:$1</definedName>
    <definedName name="_xlnm.Print_Titles" localSheetId="7">SCHIP!$1:$1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7" l="1"/>
  <c r="C20" i="7"/>
  <c r="T130" i="8"/>
  <c r="N5" i="1"/>
  <c r="N2" i="5"/>
  <c r="N103" i="5"/>
  <c r="N104" i="5"/>
  <c r="N105" i="5"/>
  <c r="S110" i="8"/>
  <c r="R110" i="8"/>
  <c r="Q110" i="8"/>
  <c r="P110" i="8"/>
  <c r="O114" i="8"/>
  <c r="S108" i="8"/>
  <c r="R108" i="8"/>
  <c r="Q108" i="8"/>
  <c r="P108" i="8"/>
  <c r="O108" i="8"/>
  <c r="B24" i="7"/>
  <c r="M29" i="8"/>
  <c r="M68" i="1" l="1"/>
  <c r="M5" i="1"/>
  <c r="L3" i="1"/>
  <c r="L68" i="1"/>
  <c r="L5" i="1"/>
  <c r="K68" i="1" l="1"/>
  <c r="K5" i="1"/>
  <c r="J68" i="1" l="1"/>
  <c r="J5" i="1"/>
  <c r="J14" i="8" l="1"/>
  <c r="I113" i="2"/>
  <c r="I113" i="4"/>
  <c r="I113" i="3"/>
  <c r="H113" i="3"/>
  <c r="I68" i="1" l="1"/>
  <c r="I5" i="1"/>
  <c r="H68" i="2" l="1"/>
  <c r="H68" i="3"/>
  <c r="H5" i="2"/>
  <c r="H68" i="1"/>
  <c r="H100" i="1" l="1"/>
  <c r="R130" i="8" l="1"/>
  <c r="P130" i="8"/>
  <c r="O130" i="8"/>
  <c r="Q130" i="8" l="1"/>
  <c r="S130" i="8" s="1"/>
  <c r="U130" i="8" s="1"/>
  <c r="G68" i="2"/>
  <c r="G2" i="1"/>
  <c r="G68" i="1" l="1"/>
  <c r="G5" i="1" l="1"/>
  <c r="G113" i="4" l="1"/>
  <c r="F116" i="1" l="1"/>
  <c r="F111" i="1"/>
  <c r="F5" i="2"/>
  <c r="F68" i="1"/>
  <c r="O33" i="1" l="1"/>
  <c r="E68" i="3" l="1"/>
  <c r="E68" i="2"/>
  <c r="E68" i="1"/>
  <c r="D29" i="8" l="1"/>
  <c r="D68" i="1" l="1"/>
  <c r="C68" i="1" l="1"/>
  <c r="J127" i="1" l="1"/>
  <c r="I127" i="1"/>
  <c r="I70" i="5" l="1"/>
  <c r="J70" i="5"/>
  <c r="K70" i="5"/>
  <c r="L70" i="5"/>
  <c r="M70" i="5"/>
  <c r="N70" i="5"/>
  <c r="O60" i="4" l="1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G113" i="2" l="1"/>
  <c r="D77" i="5" l="1"/>
  <c r="E77" i="5"/>
  <c r="F77" i="5"/>
  <c r="G77" i="5"/>
  <c r="H77" i="5"/>
  <c r="I77" i="5"/>
  <c r="J77" i="5"/>
  <c r="K77" i="5"/>
  <c r="L77" i="5"/>
  <c r="M77" i="5"/>
  <c r="N77" i="5"/>
  <c r="D76" i="5"/>
  <c r="E76" i="5"/>
  <c r="F76" i="5"/>
  <c r="C76" i="5"/>
  <c r="D109" i="5"/>
  <c r="D99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6" i="8" l="1"/>
  <c r="D8" i="8"/>
  <c r="D9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30" i="8"/>
  <c r="D31" i="8"/>
  <c r="D34" i="8"/>
  <c r="D35" i="8"/>
  <c r="D36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2" i="8"/>
  <c r="D63" i="8"/>
  <c r="D64" i="8"/>
  <c r="D65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94" i="8"/>
  <c r="D95" i="8"/>
  <c r="D96" i="8"/>
  <c r="D98" i="8"/>
  <c r="D99" i="8"/>
  <c r="D100" i="8"/>
  <c r="D103" i="8"/>
  <c r="D104" i="8"/>
  <c r="G76" i="5"/>
  <c r="H76" i="5"/>
  <c r="I76" i="5"/>
  <c r="J76" i="5"/>
  <c r="K76" i="5"/>
  <c r="L76" i="5"/>
  <c r="M76" i="5"/>
  <c r="N76" i="5"/>
  <c r="F71" i="5"/>
  <c r="F72" i="5"/>
  <c r="F73" i="5"/>
  <c r="F74" i="5"/>
  <c r="F75" i="5"/>
  <c r="F78" i="5"/>
  <c r="F79" i="5"/>
  <c r="F80" i="5"/>
  <c r="F81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36" i="5"/>
  <c r="F37" i="5"/>
  <c r="F38" i="5"/>
  <c r="F39" i="5"/>
  <c r="F40" i="5"/>
  <c r="F41" i="5"/>
  <c r="F42" i="5"/>
  <c r="F43" i="5"/>
  <c r="F44" i="5"/>
  <c r="F45" i="5"/>
  <c r="F6" i="8"/>
  <c r="F35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7" i="5"/>
  <c r="F8" i="5"/>
  <c r="F9" i="5"/>
  <c r="F10" i="5"/>
  <c r="F11" i="5"/>
  <c r="F12" i="5"/>
  <c r="F13" i="5"/>
  <c r="F14" i="5"/>
  <c r="F15" i="5"/>
  <c r="F16" i="5"/>
  <c r="F17" i="5"/>
  <c r="F18" i="5"/>
  <c r="F2" i="5"/>
  <c r="F3" i="5"/>
  <c r="F4" i="5"/>
  <c r="F5" i="5"/>
  <c r="F6" i="5"/>
  <c r="E84" i="5" l="1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71" i="5"/>
  <c r="E72" i="5"/>
  <c r="E73" i="5"/>
  <c r="E74" i="5"/>
  <c r="E75" i="5"/>
  <c r="E78" i="5"/>
  <c r="E79" i="5"/>
  <c r="E80" i="5"/>
  <c r="E81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47" i="5"/>
  <c r="E48" i="5"/>
  <c r="E35" i="5"/>
  <c r="E36" i="5"/>
  <c r="E37" i="5"/>
  <c r="E38" i="5"/>
  <c r="E39" i="5"/>
  <c r="E40" i="5"/>
  <c r="E41" i="5"/>
  <c r="E42" i="5"/>
  <c r="E43" i="5"/>
  <c r="E44" i="5"/>
  <c r="E45" i="5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6" i="8"/>
  <c r="E8" i="8"/>
  <c r="E9" i="8"/>
  <c r="E11" i="8"/>
  <c r="E12" i="8"/>
  <c r="E13" i="8"/>
  <c r="E14" i="8"/>
  <c r="E15" i="8"/>
  <c r="E16" i="8"/>
  <c r="E17" i="8"/>
  <c r="E18" i="8"/>
  <c r="E19" i="8"/>
  <c r="E20" i="8"/>
  <c r="E23" i="8"/>
  <c r="F23" i="8"/>
  <c r="G23" i="8"/>
  <c r="H23" i="8"/>
  <c r="I23" i="8"/>
  <c r="J23" i="8"/>
  <c r="K23" i="8"/>
  <c r="L23" i="8"/>
  <c r="M23" i="8"/>
  <c r="N23" i="8"/>
  <c r="E24" i="8"/>
  <c r="F24" i="8"/>
  <c r="G24" i="8"/>
  <c r="H24" i="8"/>
  <c r="I24" i="8"/>
  <c r="J24" i="8"/>
  <c r="L24" i="8"/>
  <c r="M24" i="8"/>
  <c r="N24" i="8"/>
  <c r="E25" i="8"/>
  <c r="F25" i="8"/>
  <c r="G25" i="8"/>
  <c r="H25" i="8"/>
  <c r="I25" i="8"/>
  <c r="J25" i="8"/>
  <c r="K25" i="8"/>
  <c r="L25" i="8"/>
  <c r="M25" i="8"/>
  <c r="N25" i="8"/>
  <c r="E26" i="8"/>
  <c r="F26" i="8"/>
  <c r="G26" i="8"/>
  <c r="H26" i="8"/>
  <c r="I26" i="8"/>
  <c r="J26" i="8"/>
  <c r="K26" i="8"/>
  <c r="L26" i="8"/>
  <c r="M26" i="8"/>
  <c r="N26" i="8"/>
  <c r="E27" i="8"/>
  <c r="F27" i="8"/>
  <c r="G27" i="8"/>
  <c r="H27" i="8"/>
  <c r="I27" i="8"/>
  <c r="J27" i="8"/>
  <c r="K27" i="8"/>
  <c r="L27" i="8"/>
  <c r="M27" i="8"/>
  <c r="N27" i="8"/>
  <c r="E28" i="8"/>
  <c r="F28" i="8"/>
  <c r="G28" i="8"/>
  <c r="H28" i="8"/>
  <c r="I28" i="8"/>
  <c r="J28" i="8"/>
  <c r="K28" i="8"/>
  <c r="L28" i="8"/>
  <c r="M28" i="8"/>
  <c r="N28" i="8"/>
  <c r="E29" i="8"/>
  <c r="D62" i="5" l="1"/>
  <c r="G62" i="5"/>
  <c r="H62" i="5"/>
  <c r="I62" i="5"/>
  <c r="J62" i="5"/>
  <c r="K62" i="5"/>
  <c r="L62" i="5"/>
  <c r="M62" i="5"/>
  <c r="N62" i="5"/>
  <c r="C62" i="5"/>
  <c r="E100" i="8" l="1"/>
  <c r="F100" i="8"/>
  <c r="G100" i="8"/>
  <c r="H100" i="8"/>
  <c r="I100" i="8"/>
  <c r="J100" i="8"/>
  <c r="K100" i="8"/>
  <c r="L100" i="8"/>
  <c r="L6" i="8"/>
  <c r="N127" i="1" l="1"/>
  <c r="N120" i="2"/>
  <c r="N121" i="5" s="1"/>
  <c r="O33" i="3"/>
  <c r="N113" i="2"/>
  <c r="N122" i="2" l="1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65" i="5"/>
  <c r="M66" i="5"/>
  <c r="M67" i="5"/>
  <c r="M68" i="5"/>
  <c r="M69" i="5"/>
  <c r="M71" i="5"/>
  <c r="M72" i="5"/>
  <c r="M73" i="5"/>
  <c r="M74" i="5"/>
  <c r="M75" i="5"/>
  <c r="M78" i="5"/>
  <c r="M79" i="5"/>
  <c r="M80" i="5"/>
  <c r="M81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3" i="5"/>
  <c r="M64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N68" i="5"/>
  <c r="N69" i="5"/>
  <c r="M2" i="5"/>
  <c r="N22" i="5"/>
  <c r="N23" i="5"/>
  <c r="M102" i="5"/>
  <c r="M103" i="5"/>
  <c r="M104" i="5"/>
  <c r="M105" i="5"/>
  <c r="M106" i="5"/>
  <c r="M107" i="5"/>
  <c r="M108" i="5"/>
  <c r="M109" i="5"/>
  <c r="M111" i="5"/>
  <c r="M112" i="5"/>
  <c r="M7" i="8" s="1"/>
  <c r="M113" i="5"/>
  <c r="M114" i="5"/>
  <c r="N44" i="5" l="1"/>
  <c r="N78" i="5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N113" i="3"/>
  <c r="I13" i="5" l="1"/>
  <c r="J13" i="5"/>
  <c r="K13" i="5"/>
  <c r="L13" i="5"/>
  <c r="N13" i="5"/>
  <c r="G13" i="5"/>
  <c r="H13" i="5"/>
  <c r="C13" i="5"/>
  <c r="E72" i="8"/>
  <c r="F72" i="8"/>
  <c r="P72" i="8" s="1"/>
  <c r="G72" i="8"/>
  <c r="H72" i="8"/>
  <c r="I72" i="8"/>
  <c r="J72" i="8"/>
  <c r="K72" i="8"/>
  <c r="L72" i="8"/>
  <c r="M72" i="8"/>
  <c r="N72" i="8"/>
  <c r="C72" i="8"/>
  <c r="O72" i="8" s="1"/>
  <c r="O13" i="1"/>
  <c r="O13" i="4"/>
  <c r="O13" i="2"/>
  <c r="R72" i="8" l="1"/>
  <c r="Q72" i="8"/>
  <c r="T72" i="8"/>
  <c r="O13" i="5"/>
  <c r="S72" i="8" l="1"/>
  <c r="U72" i="8"/>
  <c r="H93" i="5"/>
  <c r="I93" i="5"/>
  <c r="J93" i="5"/>
  <c r="K93" i="5"/>
  <c r="L93" i="5"/>
  <c r="N93" i="5"/>
  <c r="G93" i="5"/>
  <c r="G94" i="5"/>
  <c r="G95" i="5"/>
  <c r="G96" i="5"/>
  <c r="G84" i="5"/>
  <c r="G85" i="5"/>
  <c r="G86" i="5"/>
  <c r="G87" i="5"/>
  <c r="G88" i="5"/>
  <c r="G89" i="5"/>
  <c r="G90" i="5"/>
  <c r="G91" i="5"/>
  <c r="G92" i="5"/>
  <c r="G71" i="5"/>
  <c r="G72" i="5"/>
  <c r="G73" i="5"/>
  <c r="G74" i="5"/>
  <c r="G75" i="5"/>
  <c r="G78" i="5"/>
  <c r="G79" i="5"/>
  <c r="G80" i="5"/>
  <c r="G81" i="5"/>
  <c r="G97" i="5"/>
  <c r="G98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3" i="5"/>
  <c r="G64" i="5"/>
  <c r="G65" i="5"/>
  <c r="G66" i="5"/>
  <c r="G67" i="5"/>
  <c r="G68" i="5"/>
  <c r="G69" i="5"/>
  <c r="G7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19" i="5"/>
  <c r="G20" i="5"/>
  <c r="G21" i="5"/>
  <c r="G22" i="5"/>
  <c r="G23" i="5"/>
  <c r="G24" i="5"/>
  <c r="G25" i="5"/>
  <c r="G26" i="5"/>
  <c r="G27" i="5"/>
  <c r="G28" i="5"/>
  <c r="G29" i="5"/>
  <c r="G30" i="5"/>
  <c r="G2" i="5"/>
  <c r="G3" i="5"/>
  <c r="G4" i="5"/>
  <c r="G6" i="5"/>
  <c r="G7" i="5"/>
  <c r="G8" i="5"/>
  <c r="G9" i="5"/>
  <c r="G10" i="5"/>
  <c r="G11" i="5"/>
  <c r="G12" i="5"/>
  <c r="G14" i="5"/>
  <c r="G15" i="5"/>
  <c r="G16" i="5"/>
  <c r="G17" i="5"/>
  <c r="G18" i="5"/>
  <c r="G99" i="5" l="1"/>
  <c r="G5" i="5"/>
  <c r="G73" i="8" l="1"/>
  <c r="H73" i="8"/>
  <c r="I73" i="8"/>
  <c r="J73" i="8"/>
  <c r="K73" i="8"/>
  <c r="L73" i="8"/>
  <c r="M73" i="8"/>
  <c r="N73" i="8"/>
  <c r="E73" i="8"/>
  <c r="F73" i="8"/>
  <c r="C73" i="8"/>
  <c r="F93" i="5"/>
  <c r="D93" i="5" l="1"/>
  <c r="C93" i="5"/>
  <c r="O93" i="1"/>
  <c r="O92" i="2"/>
  <c r="O92" i="4"/>
  <c r="R73" i="8" l="1"/>
  <c r="P73" i="8"/>
  <c r="O73" i="8"/>
  <c r="T73" i="8"/>
  <c r="O93" i="5"/>
  <c r="Q73" i="8" l="1"/>
  <c r="S73" i="8" s="1"/>
  <c r="U73" i="8" s="1"/>
  <c r="E43" i="8"/>
  <c r="F43" i="8"/>
  <c r="G43" i="8"/>
  <c r="H43" i="8"/>
  <c r="I43" i="8"/>
  <c r="J43" i="8"/>
  <c r="K43" i="8"/>
  <c r="L43" i="8"/>
  <c r="M43" i="8"/>
  <c r="C43" i="8"/>
  <c r="C6" i="8" l="1"/>
  <c r="C8" i="8"/>
  <c r="C9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5" i="8"/>
  <c r="C26" i="8"/>
  <c r="C27" i="8"/>
  <c r="C28" i="8"/>
  <c r="C29" i="8"/>
  <c r="C30" i="8"/>
  <c r="C31" i="8"/>
  <c r="C99" i="5" l="1"/>
  <c r="C81" i="5"/>
  <c r="C8" i="5"/>
  <c r="C24" i="8" l="1"/>
  <c r="K14" i="8" l="1"/>
  <c r="H127" i="1"/>
  <c r="K127" i="1"/>
  <c r="K120" i="5" s="1"/>
  <c r="K119" i="8" s="1"/>
  <c r="L127" i="1"/>
  <c r="M127" i="1"/>
  <c r="R119" i="8" l="1"/>
  <c r="N43" i="8"/>
  <c r="S119" i="8" l="1"/>
  <c r="K42" i="8"/>
  <c r="L42" i="8"/>
  <c r="M42" i="8"/>
  <c r="N42" i="8"/>
  <c r="E42" i="8"/>
  <c r="F42" i="8"/>
  <c r="G42" i="8"/>
  <c r="H42" i="8"/>
  <c r="I42" i="8"/>
  <c r="J42" i="8"/>
  <c r="C42" i="8"/>
  <c r="J17" i="5"/>
  <c r="J73" i="5"/>
  <c r="J74" i="5"/>
  <c r="J75" i="5"/>
  <c r="J78" i="5"/>
  <c r="J79" i="5"/>
  <c r="J80" i="5"/>
  <c r="J81" i="5"/>
  <c r="J71" i="5"/>
  <c r="J72" i="5"/>
  <c r="J55" i="5"/>
  <c r="J56" i="5"/>
  <c r="J57" i="5"/>
  <c r="J58" i="5"/>
  <c r="J59" i="5"/>
  <c r="J60" i="5"/>
  <c r="J61" i="5"/>
  <c r="J63" i="5"/>
  <c r="J64" i="5"/>
  <c r="J65" i="5"/>
  <c r="J66" i="5"/>
  <c r="J67" i="5"/>
  <c r="J68" i="5"/>
  <c r="J69" i="5"/>
  <c r="J50" i="5"/>
  <c r="J51" i="5"/>
  <c r="J52" i="5"/>
  <c r="J53" i="5"/>
  <c r="J54" i="5"/>
  <c r="J47" i="5"/>
  <c r="J48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21" i="5"/>
  <c r="J22" i="5"/>
  <c r="J23" i="5"/>
  <c r="J24" i="5"/>
  <c r="J25" i="5"/>
  <c r="J26" i="5"/>
  <c r="J10" i="5"/>
  <c r="J11" i="5"/>
  <c r="J12" i="5"/>
  <c r="J14" i="5"/>
  <c r="J15" i="5"/>
  <c r="J16" i="5"/>
  <c r="J18" i="5"/>
  <c r="J9" i="5"/>
  <c r="J2" i="5"/>
  <c r="J3" i="5"/>
  <c r="J4" i="5"/>
  <c r="J5" i="5"/>
  <c r="J6" i="5"/>
  <c r="J34" i="8"/>
  <c r="J35" i="8"/>
  <c r="J36" i="8"/>
  <c r="J38" i="8"/>
  <c r="J39" i="8"/>
  <c r="J40" i="8"/>
  <c r="J41" i="8"/>
  <c r="J44" i="8"/>
  <c r="J45" i="8"/>
  <c r="J46" i="8"/>
  <c r="J47" i="8"/>
  <c r="J48" i="8"/>
  <c r="J49" i="8"/>
  <c r="J50" i="8"/>
  <c r="J51" i="8"/>
  <c r="J52" i="8"/>
  <c r="J84" i="5"/>
  <c r="J85" i="5"/>
  <c r="J86" i="5"/>
  <c r="J87" i="5"/>
  <c r="J88" i="5"/>
  <c r="J89" i="5"/>
  <c r="J90" i="5"/>
  <c r="J91" i="5"/>
  <c r="J92" i="5"/>
  <c r="J94" i="5"/>
  <c r="J95" i="5"/>
  <c r="J96" i="5"/>
  <c r="J97" i="5"/>
  <c r="J98" i="5"/>
  <c r="J99" i="5"/>
  <c r="J46" i="5"/>
  <c r="J49" i="5"/>
  <c r="J19" i="5"/>
  <c r="J20" i="5"/>
  <c r="J7" i="5"/>
  <c r="J8" i="5"/>
  <c r="J102" i="5"/>
  <c r="J103" i="5"/>
  <c r="J104" i="5"/>
  <c r="J105" i="5"/>
  <c r="J106" i="5"/>
  <c r="J107" i="5"/>
  <c r="J108" i="5"/>
  <c r="J109" i="5"/>
  <c r="J111" i="5"/>
  <c r="J112" i="5"/>
  <c r="J7" i="8" s="1"/>
  <c r="J113" i="5"/>
  <c r="J114" i="5"/>
  <c r="K17" i="5"/>
  <c r="L17" i="5"/>
  <c r="N17" i="5"/>
  <c r="J6" i="8"/>
  <c r="J8" i="8"/>
  <c r="J9" i="8"/>
  <c r="J11" i="8"/>
  <c r="J12" i="8"/>
  <c r="J13" i="8"/>
  <c r="J15" i="8"/>
  <c r="J16" i="8"/>
  <c r="J17" i="8"/>
  <c r="J18" i="8"/>
  <c r="J19" i="8"/>
  <c r="J20" i="8"/>
  <c r="J21" i="8"/>
  <c r="J22" i="8"/>
  <c r="J29" i="8"/>
  <c r="J30" i="8"/>
  <c r="J31" i="8"/>
  <c r="I6" i="8"/>
  <c r="T42" i="8" l="1"/>
  <c r="H17" i="5"/>
  <c r="I17" i="5"/>
  <c r="C17" i="5"/>
  <c r="O17" i="4"/>
  <c r="O17" i="2"/>
  <c r="O17" i="1"/>
  <c r="R42" i="8" l="1"/>
  <c r="P42" i="8"/>
  <c r="O42" i="8"/>
  <c r="O17" i="5"/>
  <c r="K86" i="5"/>
  <c r="L86" i="5"/>
  <c r="N86" i="5"/>
  <c r="I86" i="5"/>
  <c r="D110" i="5"/>
  <c r="E110" i="5"/>
  <c r="F110" i="5"/>
  <c r="G110" i="5"/>
  <c r="H110" i="5"/>
  <c r="I110" i="5"/>
  <c r="I30" i="5"/>
  <c r="I29" i="5"/>
  <c r="I33" i="5"/>
  <c r="Q42" i="8" l="1"/>
  <c r="S42" i="8" s="1"/>
  <c r="U42" i="8" s="1"/>
  <c r="I27" i="5"/>
  <c r="I26" i="5"/>
  <c r="I25" i="5"/>
  <c r="I24" i="5"/>
  <c r="I23" i="5"/>
  <c r="I22" i="5"/>
  <c r="I21" i="5"/>
  <c r="I20" i="5"/>
  <c r="I19" i="5"/>
  <c r="I18" i="5"/>
  <c r="I16" i="5"/>
  <c r="I15" i="5"/>
  <c r="I14" i="5"/>
  <c r="I12" i="5"/>
  <c r="I11" i="5"/>
  <c r="I10" i="5"/>
  <c r="I9" i="5"/>
  <c r="I8" i="5"/>
  <c r="K8" i="5"/>
  <c r="L8" i="5"/>
  <c r="N8" i="5"/>
  <c r="I7" i="5"/>
  <c r="I6" i="5"/>
  <c r="I5" i="5"/>
  <c r="I4" i="5"/>
  <c r="I3" i="5"/>
  <c r="I2" i="5"/>
  <c r="H4" i="5" l="1"/>
  <c r="O10" i="8" l="1"/>
  <c r="O3" i="3" l="1"/>
  <c r="F14" i="8"/>
  <c r="G14" i="8"/>
  <c r="H14" i="8"/>
  <c r="I14" i="8"/>
  <c r="L14" i="8"/>
  <c r="M14" i="8"/>
  <c r="N14" i="8"/>
  <c r="D113" i="2" l="1"/>
  <c r="O124" i="1" l="1"/>
  <c r="D114" i="5" l="1"/>
  <c r="E114" i="5"/>
  <c r="F114" i="5"/>
  <c r="G114" i="5"/>
  <c r="H114" i="5"/>
  <c r="I114" i="5"/>
  <c r="K114" i="5"/>
  <c r="L114" i="5"/>
  <c r="N114" i="5"/>
  <c r="C114" i="5"/>
  <c r="H8" i="5" l="1"/>
  <c r="O8" i="2"/>
  <c r="O8" i="4"/>
  <c r="C9" i="5"/>
  <c r="D113" i="3"/>
  <c r="E38" i="8"/>
  <c r="F38" i="8"/>
  <c r="G38" i="8"/>
  <c r="H38" i="8"/>
  <c r="I38" i="8"/>
  <c r="K38" i="8"/>
  <c r="L38" i="8"/>
  <c r="M38" i="8"/>
  <c r="N38" i="8"/>
  <c r="C38" i="8"/>
  <c r="O8" i="1"/>
  <c r="O8" i="5" l="1"/>
  <c r="C113" i="3"/>
  <c r="B20" i="7"/>
  <c r="N6" i="8" l="1"/>
  <c r="I69" i="5" l="1"/>
  <c r="K69" i="5"/>
  <c r="L69" i="5"/>
  <c r="N81" i="5" l="1"/>
  <c r="L81" i="5"/>
  <c r="K81" i="5"/>
  <c r="D81" i="5"/>
  <c r="H81" i="5"/>
  <c r="I81" i="5"/>
  <c r="K103" i="5"/>
  <c r="K102" i="5"/>
  <c r="K4" i="5"/>
  <c r="K3" i="5"/>
  <c r="K2" i="5"/>
  <c r="K12" i="8"/>
  <c r="K11" i="8"/>
  <c r="K9" i="8"/>
  <c r="K8" i="8"/>
  <c r="K5" i="5" l="1"/>
  <c r="L68" i="5" l="1"/>
  <c r="D68" i="5"/>
  <c r="H68" i="5"/>
  <c r="I68" i="5"/>
  <c r="K67" i="5"/>
  <c r="L67" i="5"/>
  <c r="N67" i="5"/>
  <c r="D67" i="5"/>
  <c r="H67" i="5"/>
  <c r="I67" i="5"/>
  <c r="C67" i="5"/>
  <c r="D63" i="5"/>
  <c r="D61" i="8" s="1"/>
  <c r="H63" i="5"/>
  <c r="I63" i="5"/>
  <c r="C63" i="5"/>
  <c r="K75" i="5"/>
  <c r="L75" i="5"/>
  <c r="N75" i="5"/>
  <c r="D75" i="5"/>
  <c r="H75" i="5"/>
  <c r="I75" i="5"/>
  <c r="K79" i="5"/>
  <c r="L79" i="5"/>
  <c r="N79" i="5"/>
  <c r="I79" i="5"/>
  <c r="D79" i="5"/>
  <c r="H79" i="5"/>
  <c r="C79" i="5"/>
  <c r="K78" i="5"/>
  <c r="L78" i="5"/>
  <c r="H78" i="5"/>
  <c r="I78" i="5"/>
  <c r="D78" i="5"/>
  <c r="C78" i="5"/>
  <c r="D112" i="5" l="1"/>
  <c r="D7" i="8" s="1"/>
  <c r="E112" i="5"/>
  <c r="E7" i="8" s="1"/>
  <c r="F112" i="5"/>
  <c r="F7" i="8" s="1"/>
  <c r="G112" i="5"/>
  <c r="G7" i="8" s="1"/>
  <c r="H112" i="5"/>
  <c r="H7" i="8" s="1"/>
  <c r="I112" i="5"/>
  <c r="I7" i="8" s="1"/>
  <c r="D113" i="5"/>
  <c r="E113" i="5"/>
  <c r="F113" i="5"/>
  <c r="G113" i="5"/>
  <c r="H113" i="5"/>
  <c r="I113" i="5"/>
  <c r="C112" i="5"/>
  <c r="C7" i="8" s="1"/>
  <c r="K80" i="5" l="1"/>
  <c r="L80" i="5"/>
  <c r="N80" i="5"/>
  <c r="H80" i="5"/>
  <c r="I80" i="5"/>
  <c r="K63" i="5"/>
  <c r="L63" i="5"/>
  <c r="N63" i="5"/>
  <c r="D74" i="5" l="1"/>
  <c r="H74" i="5"/>
  <c r="I74" i="5"/>
  <c r="K74" i="5"/>
  <c r="L74" i="5"/>
  <c r="N74" i="5"/>
  <c r="C74" i="5"/>
  <c r="D73" i="5"/>
  <c r="H73" i="5"/>
  <c r="I73" i="5"/>
  <c r="K73" i="5"/>
  <c r="L73" i="5"/>
  <c r="N73" i="5"/>
  <c r="C73" i="5"/>
  <c r="D84" i="5"/>
  <c r="F84" i="5"/>
  <c r="H84" i="5"/>
  <c r="I84" i="5"/>
  <c r="K84" i="5"/>
  <c r="L84" i="5"/>
  <c r="N84" i="5"/>
  <c r="C84" i="5"/>
  <c r="O100" i="5"/>
  <c r="O101" i="5"/>
  <c r="D80" i="5"/>
  <c r="C80" i="5"/>
  <c r="C75" i="5"/>
  <c r="O75" i="5" s="1"/>
  <c r="D72" i="5"/>
  <c r="H72" i="5"/>
  <c r="I72" i="5"/>
  <c r="K72" i="5"/>
  <c r="L72" i="5"/>
  <c r="N72" i="5"/>
  <c r="C72" i="5"/>
  <c r="D87" i="5"/>
  <c r="F87" i="5"/>
  <c r="H87" i="5"/>
  <c r="C87" i="5"/>
  <c r="D86" i="5"/>
  <c r="F86" i="5"/>
  <c r="H86" i="5"/>
  <c r="C86" i="5"/>
  <c r="C77" i="5"/>
  <c r="C71" i="5"/>
  <c r="D70" i="5"/>
  <c r="H70" i="5"/>
  <c r="D69" i="5"/>
  <c r="H69" i="5"/>
  <c r="C69" i="5"/>
  <c r="C68" i="5"/>
  <c r="D66" i="5"/>
  <c r="H66" i="5"/>
  <c r="C66" i="5"/>
  <c r="D65" i="5"/>
  <c r="H65" i="5"/>
  <c r="C65" i="5"/>
  <c r="O81" i="5" l="1"/>
  <c r="O74" i="5"/>
  <c r="O84" i="5"/>
  <c r="O72" i="5"/>
  <c r="H6" i="8" l="1"/>
  <c r="G6" i="8" l="1"/>
  <c r="D64" i="5" l="1"/>
  <c r="H64" i="5"/>
  <c r="I64" i="5"/>
  <c r="K64" i="5"/>
  <c r="L64" i="5"/>
  <c r="N64" i="5"/>
  <c r="C64" i="5"/>
  <c r="O64" i="5" l="1"/>
  <c r="O65" i="2" l="1"/>
  <c r="E77" i="8" l="1"/>
  <c r="F77" i="8"/>
  <c r="G77" i="8"/>
  <c r="H77" i="8"/>
  <c r="I77" i="8"/>
  <c r="J77" i="8"/>
  <c r="K77" i="8"/>
  <c r="L77" i="8"/>
  <c r="M77" i="8"/>
  <c r="N77" i="8"/>
  <c r="C77" i="8"/>
  <c r="O80" i="5"/>
  <c r="C51" i="5"/>
  <c r="C52" i="5"/>
  <c r="C53" i="5"/>
  <c r="C54" i="5"/>
  <c r="C55" i="5"/>
  <c r="C56" i="5"/>
  <c r="C57" i="5"/>
  <c r="C58" i="5"/>
  <c r="C59" i="5"/>
  <c r="C60" i="5"/>
  <c r="C61" i="5"/>
  <c r="C61" i="8"/>
  <c r="C48" i="5"/>
  <c r="C19" i="5"/>
  <c r="C3" i="5"/>
  <c r="C4" i="5"/>
  <c r="C5" i="5"/>
  <c r="C6" i="5"/>
  <c r="C7" i="5"/>
  <c r="C10" i="5"/>
  <c r="C11" i="5"/>
  <c r="C12" i="5"/>
  <c r="C14" i="5"/>
  <c r="C15" i="5"/>
  <c r="C16" i="5"/>
  <c r="C18" i="5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3" i="1"/>
  <c r="O4" i="1"/>
  <c r="O6" i="1"/>
  <c r="O7" i="1"/>
  <c r="O9" i="1"/>
  <c r="O10" i="1"/>
  <c r="O11" i="1"/>
  <c r="O12" i="1"/>
  <c r="O14" i="1"/>
  <c r="O15" i="1"/>
  <c r="O16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35" i="1"/>
  <c r="O36" i="1"/>
  <c r="O37" i="1"/>
  <c r="O38" i="1"/>
  <c r="O39" i="1"/>
  <c r="O40" i="1"/>
  <c r="O41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9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4" i="1"/>
  <c r="O95" i="1"/>
  <c r="O96" i="1"/>
  <c r="O97" i="1"/>
  <c r="O99" i="1"/>
  <c r="D85" i="5"/>
  <c r="D88" i="5"/>
  <c r="D89" i="5"/>
  <c r="D90" i="5"/>
  <c r="D91" i="5"/>
  <c r="D92" i="5"/>
  <c r="D94" i="5"/>
  <c r="D95" i="5"/>
  <c r="D96" i="5"/>
  <c r="D97" i="5"/>
  <c r="D71" i="5"/>
  <c r="D50" i="5"/>
  <c r="D51" i="5"/>
  <c r="D52" i="5"/>
  <c r="D53" i="5"/>
  <c r="D54" i="5"/>
  <c r="D55" i="5"/>
  <c r="D56" i="5"/>
  <c r="D57" i="5"/>
  <c r="D58" i="5"/>
  <c r="D59" i="5"/>
  <c r="D60" i="5"/>
  <c r="D61" i="5"/>
  <c r="D47" i="5"/>
  <c r="D48" i="5"/>
  <c r="C46" i="5"/>
  <c r="C47" i="5"/>
  <c r="C49" i="5"/>
  <c r="C50" i="5"/>
  <c r="C82" i="5"/>
  <c r="C83" i="5"/>
  <c r="C85" i="5"/>
  <c r="C88" i="5"/>
  <c r="C89" i="5"/>
  <c r="C90" i="5"/>
  <c r="C91" i="5"/>
  <c r="C92" i="5"/>
  <c r="C94" i="5"/>
  <c r="C95" i="5"/>
  <c r="C96" i="5"/>
  <c r="C97" i="5"/>
  <c r="C98" i="5"/>
  <c r="O79" i="5" l="1"/>
  <c r="O78" i="5"/>
  <c r="O77" i="5"/>
  <c r="H33" i="5"/>
  <c r="K33" i="5"/>
  <c r="L33" i="5"/>
  <c r="N33" i="5"/>
  <c r="O33" i="4"/>
  <c r="O33" i="5" l="1"/>
  <c r="O78" i="2"/>
  <c r="O5" i="1" l="1"/>
  <c r="C70" i="5" l="1"/>
  <c r="O70" i="1"/>
  <c r="T77" i="8"/>
  <c r="R77" i="8"/>
  <c r="P77" i="8"/>
  <c r="O42" i="1" l="1"/>
  <c r="O77" i="8"/>
  <c r="Q77" i="8" s="1"/>
  <c r="S77" i="8" s="1"/>
  <c r="U77" i="8" s="1"/>
  <c r="T100" i="8" l="1"/>
  <c r="P100" i="8"/>
  <c r="R100" i="8"/>
  <c r="F18" i="8"/>
  <c r="G18" i="8"/>
  <c r="H18" i="8"/>
  <c r="I18" i="8"/>
  <c r="K18" i="8"/>
  <c r="L18" i="8"/>
  <c r="M18" i="8"/>
  <c r="N18" i="8"/>
  <c r="C100" i="8" l="1"/>
  <c r="O100" i="8" s="1"/>
  <c r="Q100" i="8" s="1"/>
  <c r="S100" i="8" s="1"/>
  <c r="U100" i="8" s="1"/>
  <c r="C110" i="5" l="1"/>
  <c r="E100" i="1" l="1"/>
  <c r="E119" i="1" s="1"/>
  <c r="F100" i="1"/>
  <c r="G100" i="1"/>
  <c r="G119" i="1" s="1"/>
  <c r="H119" i="1"/>
  <c r="I100" i="1"/>
  <c r="I119" i="1" s="1"/>
  <c r="J100" i="1"/>
  <c r="J119" i="1" s="1"/>
  <c r="L100" i="1"/>
  <c r="L119" i="1" s="1"/>
  <c r="M100" i="1"/>
  <c r="M119" i="1" s="1"/>
  <c r="N100" i="1"/>
  <c r="C100" i="1"/>
  <c r="O2" i="1"/>
  <c r="N119" i="1" l="1"/>
  <c r="N129" i="1" s="1"/>
  <c r="O102" i="1"/>
  <c r="F119" i="1"/>
  <c r="N85" i="5" l="1"/>
  <c r="N87" i="5"/>
  <c r="N88" i="5"/>
  <c r="N89" i="5"/>
  <c r="N90" i="5"/>
  <c r="N91" i="5"/>
  <c r="N92" i="5"/>
  <c r="N94" i="5"/>
  <c r="N95" i="5"/>
  <c r="N96" i="5"/>
  <c r="N71" i="5"/>
  <c r="N66" i="5"/>
  <c r="N56" i="5"/>
  <c r="N57" i="5"/>
  <c r="N58" i="5"/>
  <c r="N59" i="5"/>
  <c r="N60" i="5"/>
  <c r="N61" i="5"/>
  <c r="N61" i="8"/>
  <c r="N50" i="5"/>
  <c r="N51" i="5"/>
  <c r="N52" i="5"/>
  <c r="N53" i="5"/>
  <c r="N54" i="5"/>
  <c r="N55" i="5"/>
  <c r="N47" i="5"/>
  <c r="N48" i="5"/>
  <c r="N38" i="5"/>
  <c r="N39" i="5"/>
  <c r="N40" i="5"/>
  <c r="N41" i="5"/>
  <c r="N42" i="5"/>
  <c r="N43" i="5"/>
  <c r="N45" i="5"/>
  <c r="N37" i="5"/>
  <c r="N36" i="5"/>
  <c r="N27" i="5"/>
  <c r="N28" i="5"/>
  <c r="N29" i="5"/>
  <c r="N30" i="5"/>
  <c r="N31" i="5"/>
  <c r="N32" i="5"/>
  <c r="N34" i="5"/>
  <c r="N35" i="5"/>
  <c r="N19" i="5"/>
  <c r="N20" i="5"/>
  <c r="N21" i="5"/>
  <c r="N24" i="5"/>
  <c r="N25" i="5"/>
  <c r="N26" i="5"/>
  <c r="N12" i="5"/>
  <c r="N14" i="5"/>
  <c r="N15" i="5"/>
  <c r="N16" i="5"/>
  <c r="N18" i="5"/>
  <c r="N11" i="5"/>
  <c r="N10" i="5"/>
  <c r="H6" i="5"/>
  <c r="K6" i="5"/>
  <c r="L6" i="5"/>
  <c r="N6" i="5"/>
  <c r="H5" i="5"/>
  <c r="L5" i="5"/>
  <c r="N5" i="5"/>
  <c r="L4" i="5"/>
  <c r="N4" i="5"/>
  <c r="H3" i="5"/>
  <c r="L3" i="5"/>
  <c r="M3" i="5"/>
  <c r="N3" i="5"/>
  <c r="H2" i="5"/>
  <c r="L2" i="5"/>
  <c r="N110" i="5" l="1"/>
  <c r="O110" i="5" s="1"/>
  <c r="A110" i="5"/>
  <c r="O3" i="4" l="1"/>
  <c r="O4" i="4"/>
  <c r="O5" i="4"/>
  <c r="O6" i="4"/>
  <c r="O7" i="4"/>
  <c r="O9" i="4"/>
  <c r="O10" i="4"/>
  <c r="O11" i="4"/>
  <c r="O12" i="4"/>
  <c r="O14" i="4"/>
  <c r="O15" i="4"/>
  <c r="O16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N102" i="5" l="1"/>
  <c r="N106" i="5"/>
  <c r="N107" i="5"/>
  <c r="N108" i="5"/>
  <c r="N109" i="5"/>
  <c r="N111" i="5"/>
  <c r="N112" i="5"/>
  <c r="N7" i="8" s="1"/>
  <c r="N113" i="5"/>
  <c r="N97" i="5"/>
  <c r="N98" i="5"/>
  <c r="N99" i="5"/>
  <c r="N65" i="5"/>
  <c r="N46" i="5"/>
  <c r="N49" i="5"/>
  <c r="N7" i="5"/>
  <c r="N9" i="5"/>
  <c r="M99" i="8" l="1"/>
  <c r="O33" i="2"/>
  <c r="H109" i="5" l="1"/>
  <c r="I109" i="5"/>
  <c r="K109" i="5"/>
  <c r="L109" i="5"/>
  <c r="M6" i="8" l="1"/>
  <c r="K6" i="8" l="1"/>
  <c r="J113" i="3" l="1"/>
  <c r="K112" i="5" l="1"/>
  <c r="K7" i="8" s="1"/>
  <c r="L112" i="5"/>
  <c r="L7" i="8" s="1"/>
  <c r="O77" i="2" l="1"/>
  <c r="F98" i="8" l="1"/>
  <c r="G98" i="8"/>
  <c r="G46" i="5"/>
  <c r="G61" i="8"/>
  <c r="G82" i="5"/>
  <c r="G83" i="5"/>
  <c r="G102" i="5"/>
  <c r="G103" i="5"/>
  <c r="G104" i="5"/>
  <c r="G105" i="5"/>
  <c r="G106" i="5"/>
  <c r="G107" i="5"/>
  <c r="G66" i="8" s="1"/>
  <c r="G108" i="5"/>
  <c r="G111" i="5"/>
  <c r="F46" i="5"/>
  <c r="F47" i="5"/>
  <c r="F48" i="5"/>
  <c r="F49" i="5"/>
  <c r="F61" i="8"/>
  <c r="F82" i="5"/>
  <c r="F83" i="5"/>
  <c r="F85" i="5"/>
  <c r="F88" i="5"/>
  <c r="F89" i="5"/>
  <c r="F90" i="5"/>
  <c r="F91" i="5"/>
  <c r="F92" i="5"/>
  <c r="F94" i="5"/>
  <c r="F95" i="5"/>
  <c r="F96" i="5"/>
  <c r="F97" i="5"/>
  <c r="F98" i="5"/>
  <c r="F102" i="5"/>
  <c r="F103" i="5"/>
  <c r="F104" i="5"/>
  <c r="F105" i="5"/>
  <c r="F106" i="5"/>
  <c r="F107" i="5"/>
  <c r="F66" i="8" s="1"/>
  <c r="F108" i="5"/>
  <c r="F109" i="5"/>
  <c r="F111" i="5"/>
  <c r="F34" i="8"/>
  <c r="F35" i="8"/>
  <c r="F36" i="8"/>
  <c r="F39" i="8"/>
  <c r="F40" i="8"/>
  <c r="F41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2" i="8"/>
  <c r="F63" i="8"/>
  <c r="F64" i="8"/>
  <c r="F65" i="8"/>
  <c r="F67" i="8"/>
  <c r="F68" i="8"/>
  <c r="F69" i="8"/>
  <c r="F70" i="8"/>
  <c r="F71" i="8"/>
  <c r="F74" i="8"/>
  <c r="F75" i="8"/>
  <c r="F76" i="8"/>
  <c r="F78" i="8"/>
  <c r="F79" i="8"/>
  <c r="F80" i="8"/>
  <c r="F19" i="8"/>
  <c r="F20" i="8"/>
  <c r="F21" i="8"/>
  <c r="F22" i="8"/>
  <c r="F29" i="8"/>
  <c r="F30" i="8"/>
  <c r="F31" i="8"/>
  <c r="F8" i="8"/>
  <c r="F9" i="8"/>
  <c r="F11" i="8"/>
  <c r="F12" i="8"/>
  <c r="F13" i="8"/>
  <c r="F15" i="8"/>
  <c r="F16" i="8"/>
  <c r="F17" i="8"/>
  <c r="G49" i="8"/>
  <c r="G50" i="8"/>
  <c r="G51" i="8"/>
  <c r="G52" i="8"/>
  <c r="G53" i="8"/>
  <c r="G54" i="8"/>
  <c r="G55" i="8"/>
  <c r="G56" i="8"/>
  <c r="G57" i="8"/>
  <c r="G58" i="8"/>
  <c r="G59" i="8"/>
  <c r="G60" i="8"/>
  <c r="G62" i="8"/>
  <c r="G63" i="8"/>
  <c r="G64" i="8"/>
  <c r="G65" i="8"/>
  <c r="G67" i="8"/>
  <c r="G68" i="8"/>
  <c r="G69" i="8"/>
  <c r="G70" i="8"/>
  <c r="G8" i="8"/>
  <c r="G9" i="8"/>
  <c r="G11" i="8"/>
  <c r="G12" i="8"/>
  <c r="G13" i="8"/>
  <c r="G15" i="8"/>
  <c r="G16" i="8"/>
  <c r="G17" i="8"/>
  <c r="O116" i="1"/>
  <c r="G109" i="5" l="1"/>
  <c r="G113" i="3"/>
  <c r="O6" i="5"/>
  <c r="O5" i="5"/>
  <c r="O4" i="5"/>
  <c r="O3" i="5"/>
  <c r="F99" i="5" l="1"/>
  <c r="E102" i="5" l="1"/>
  <c r="E103" i="5"/>
  <c r="E104" i="5"/>
  <c r="E105" i="5"/>
  <c r="E106" i="5"/>
  <c r="E107" i="5"/>
  <c r="E108" i="5"/>
  <c r="E109" i="5"/>
  <c r="E111" i="5"/>
  <c r="E82" i="5"/>
  <c r="E83" i="5"/>
  <c r="E46" i="5"/>
  <c r="E49" i="5"/>
  <c r="E61" i="8"/>
  <c r="D111" i="5" l="1"/>
  <c r="D108" i="5"/>
  <c r="D107" i="5"/>
  <c r="D66" i="8" s="1"/>
  <c r="D106" i="5"/>
  <c r="D101" i="8" s="1"/>
  <c r="D105" i="5"/>
  <c r="D104" i="5"/>
  <c r="D103" i="5"/>
  <c r="D102" i="5"/>
  <c r="D46" i="5"/>
  <c r="D49" i="5"/>
  <c r="D82" i="5"/>
  <c r="D83" i="5"/>
  <c r="E115" i="5" l="1"/>
  <c r="H7" i="5" l="1"/>
  <c r="K7" i="5"/>
  <c r="L7" i="5"/>
  <c r="H9" i="5"/>
  <c r="K9" i="5"/>
  <c r="L9" i="5"/>
  <c r="H10" i="5"/>
  <c r="K10" i="5"/>
  <c r="L10" i="5"/>
  <c r="H11" i="5"/>
  <c r="K11" i="5"/>
  <c r="L11" i="5"/>
  <c r="H12" i="5"/>
  <c r="K12" i="5"/>
  <c r="L12" i="5"/>
  <c r="H14" i="5"/>
  <c r="K14" i="5"/>
  <c r="L14" i="5"/>
  <c r="H15" i="5"/>
  <c r="K15" i="5"/>
  <c r="L15" i="5"/>
  <c r="H16" i="5"/>
  <c r="K16" i="5"/>
  <c r="L16" i="5"/>
  <c r="H18" i="5"/>
  <c r="K18" i="5"/>
  <c r="L18" i="5"/>
  <c r="H19" i="5"/>
  <c r="K19" i="5"/>
  <c r="L19" i="5"/>
  <c r="H20" i="5"/>
  <c r="K20" i="5"/>
  <c r="L20" i="5"/>
  <c r="H21" i="5"/>
  <c r="K21" i="5"/>
  <c r="L21" i="5"/>
  <c r="H22" i="5"/>
  <c r="K22" i="5"/>
  <c r="L22" i="5"/>
  <c r="H23" i="5"/>
  <c r="K23" i="5"/>
  <c r="L23" i="5"/>
  <c r="H24" i="5"/>
  <c r="K24" i="5"/>
  <c r="L24" i="5"/>
  <c r="H25" i="5"/>
  <c r="K25" i="5"/>
  <c r="L25" i="5"/>
  <c r="H26" i="5"/>
  <c r="K26" i="5"/>
  <c r="L26" i="5"/>
  <c r="H27" i="5"/>
  <c r="K27" i="5"/>
  <c r="L27" i="5"/>
  <c r="H28" i="5"/>
  <c r="I28" i="5"/>
  <c r="K28" i="5"/>
  <c r="L28" i="5"/>
  <c r="H29" i="5"/>
  <c r="K29" i="5"/>
  <c r="L29" i="5"/>
  <c r="H30" i="5"/>
  <c r="K30" i="5"/>
  <c r="L30" i="5"/>
  <c r="H31" i="5"/>
  <c r="I31" i="5"/>
  <c r="K31" i="5"/>
  <c r="L31" i="5"/>
  <c r="H32" i="5"/>
  <c r="I32" i="5"/>
  <c r="K32" i="5"/>
  <c r="L32" i="5"/>
  <c r="H34" i="5"/>
  <c r="I34" i="5"/>
  <c r="K34" i="5"/>
  <c r="L34" i="5"/>
  <c r="H35" i="5"/>
  <c r="I35" i="5"/>
  <c r="K35" i="5"/>
  <c r="L35" i="5"/>
  <c r="H36" i="5"/>
  <c r="I36" i="5"/>
  <c r="K36" i="5"/>
  <c r="L36" i="5"/>
  <c r="H37" i="5"/>
  <c r="I37" i="5"/>
  <c r="K37" i="5"/>
  <c r="L37" i="5"/>
  <c r="H38" i="5"/>
  <c r="I38" i="5"/>
  <c r="K38" i="5"/>
  <c r="L38" i="5"/>
  <c r="H39" i="5"/>
  <c r="I39" i="5"/>
  <c r="K39" i="5"/>
  <c r="L39" i="5"/>
  <c r="H40" i="5"/>
  <c r="I40" i="5"/>
  <c r="K40" i="5"/>
  <c r="L40" i="5"/>
  <c r="H41" i="5"/>
  <c r="I41" i="5"/>
  <c r="K41" i="5"/>
  <c r="L41" i="5"/>
  <c r="H42" i="5"/>
  <c r="I42" i="5"/>
  <c r="K42" i="5"/>
  <c r="L42" i="5"/>
  <c r="H43" i="5"/>
  <c r="I43" i="5"/>
  <c r="K43" i="5"/>
  <c r="L43" i="5"/>
  <c r="H44" i="5"/>
  <c r="I44" i="5"/>
  <c r="K44" i="5"/>
  <c r="L44" i="5"/>
  <c r="H45" i="5"/>
  <c r="I45" i="5"/>
  <c r="K45" i="5"/>
  <c r="L45" i="5"/>
  <c r="H46" i="5"/>
  <c r="I46" i="5"/>
  <c r="K46" i="5"/>
  <c r="L46" i="5"/>
  <c r="M46" i="5"/>
  <c r="H47" i="5"/>
  <c r="I47" i="5"/>
  <c r="K47" i="5"/>
  <c r="L47" i="5"/>
  <c r="H48" i="5"/>
  <c r="I48" i="5"/>
  <c r="K48" i="5"/>
  <c r="L48" i="5"/>
  <c r="H49" i="5"/>
  <c r="I49" i="5"/>
  <c r="K49" i="5"/>
  <c r="L49" i="5"/>
  <c r="H50" i="5"/>
  <c r="I50" i="5"/>
  <c r="K50" i="5"/>
  <c r="L50" i="5"/>
  <c r="H51" i="5"/>
  <c r="I51" i="5"/>
  <c r="K51" i="5"/>
  <c r="L51" i="5"/>
  <c r="H52" i="5"/>
  <c r="I52" i="5"/>
  <c r="K52" i="5"/>
  <c r="L52" i="5"/>
  <c r="H53" i="5"/>
  <c r="I53" i="5"/>
  <c r="K53" i="5"/>
  <c r="L53" i="5"/>
  <c r="H54" i="5"/>
  <c r="I54" i="5"/>
  <c r="K54" i="5"/>
  <c r="L54" i="5"/>
  <c r="H55" i="5"/>
  <c r="I55" i="5"/>
  <c r="K55" i="5"/>
  <c r="L55" i="5"/>
  <c r="H56" i="5"/>
  <c r="I56" i="5"/>
  <c r="K56" i="5"/>
  <c r="L56" i="5"/>
  <c r="H57" i="5"/>
  <c r="I57" i="5"/>
  <c r="K57" i="5"/>
  <c r="L57" i="5"/>
  <c r="H58" i="5"/>
  <c r="I58" i="5"/>
  <c r="K58" i="5"/>
  <c r="L58" i="5"/>
  <c r="H59" i="5"/>
  <c r="I59" i="5"/>
  <c r="K59" i="5"/>
  <c r="L59" i="5"/>
  <c r="H60" i="5"/>
  <c r="I60" i="5"/>
  <c r="K60" i="5"/>
  <c r="L60" i="5"/>
  <c r="H61" i="5"/>
  <c r="I61" i="5"/>
  <c r="K61" i="5"/>
  <c r="L61" i="5"/>
  <c r="H61" i="8"/>
  <c r="J61" i="8"/>
  <c r="K61" i="8"/>
  <c r="L61" i="8"/>
  <c r="M61" i="8"/>
  <c r="I65" i="5"/>
  <c r="K65" i="5"/>
  <c r="L65" i="5"/>
  <c r="I66" i="5"/>
  <c r="K66" i="5"/>
  <c r="L66" i="5"/>
  <c r="O67" i="5"/>
  <c r="H71" i="5"/>
  <c r="I71" i="5"/>
  <c r="K71" i="5"/>
  <c r="L71" i="5"/>
  <c r="H82" i="5"/>
  <c r="I82" i="5"/>
  <c r="J82" i="5"/>
  <c r="K82" i="5"/>
  <c r="L82" i="5"/>
  <c r="M82" i="5"/>
  <c r="N82" i="5"/>
  <c r="H83" i="5"/>
  <c r="I83" i="5"/>
  <c r="J83" i="5"/>
  <c r="K83" i="5"/>
  <c r="L83" i="5"/>
  <c r="M83" i="5"/>
  <c r="N83" i="5"/>
  <c r="H85" i="5"/>
  <c r="I85" i="5"/>
  <c r="K85" i="5"/>
  <c r="L85" i="5"/>
  <c r="O86" i="5"/>
  <c r="I87" i="5"/>
  <c r="K87" i="5"/>
  <c r="L87" i="5"/>
  <c r="H88" i="5"/>
  <c r="I88" i="5"/>
  <c r="K88" i="5"/>
  <c r="L88" i="5"/>
  <c r="H89" i="5"/>
  <c r="I89" i="5"/>
  <c r="K89" i="5"/>
  <c r="L89" i="5"/>
  <c r="H90" i="5"/>
  <c r="I90" i="5"/>
  <c r="K90" i="5"/>
  <c r="L90" i="5"/>
  <c r="H91" i="5"/>
  <c r="I91" i="5"/>
  <c r="K91" i="5"/>
  <c r="L91" i="5"/>
  <c r="H92" i="5"/>
  <c r="I92" i="5"/>
  <c r="K92" i="5"/>
  <c r="L92" i="5"/>
  <c r="H94" i="5"/>
  <c r="I94" i="5"/>
  <c r="K94" i="5"/>
  <c r="L94" i="5"/>
  <c r="H95" i="5"/>
  <c r="I95" i="5"/>
  <c r="K95" i="5"/>
  <c r="L95" i="5"/>
  <c r="H96" i="5"/>
  <c r="I96" i="5"/>
  <c r="K96" i="5"/>
  <c r="L96" i="5"/>
  <c r="H97" i="5"/>
  <c r="I97" i="5"/>
  <c r="K97" i="5"/>
  <c r="L97" i="5"/>
  <c r="H98" i="5"/>
  <c r="I98" i="5"/>
  <c r="K98" i="5"/>
  <c r="L98" i="5"/>
  <c r="H99" i="5"/>
  <c r="I99" i="5"/>
  <c r="K99" i="5"/>
  <c r="L99" i="5"/>
  <c r="E69" i="8"/>
  <c r="E70" i="8"/>
  <c r="E71" i="8"/>
  <c r="E74" i="8"/>
  <c r="E75" i="8"/>
  <c r="E76" i="8"/>
  <c r="E78" i="8"/>
  <c r="E79" i="8"/>
  <c r="E53" i="8"/>
  <c r="E54" i="8"/>
  <c r="E55" i="8"/>
  <c r="E56" i="8"/>
  <c r="E57" i="8"/>
  <c r="E58" i="8"/>
  <c r="E59" i="8"/>
  <c r="E60" i="8"/>
  <c r="E62" i="8"/>
  <c r="E63" i="8"/>
  <c r="E64" i="8"/>
  <c r="E65" i="8"/>
  <c r="E66" i="8"/>
  <c r="E67" i="8"/>
  <c r="E68" i="8"/>
  <c r="E34" i="8"/>
  <c r="E35" i="8"/>
  <c r="E36" i="8"/>
  <c r="E39" i="8"/>
  <c r="E40" i="8"/>
  <c r="E41" i="8"/>
  <c r="E44" i="8"/>
  <c r="E45" i="8"/>
  <c r="E46" i="8"/>
  <c r="E47" i="8"/>
  <c r="E48" i="8"/>
  <c r="E49" i="8"/>
  <c r="E50" i="8"/>
  <c r="E51" i="8"/>
  <c r="E52" i="8"/>
  <c r="H8" i="8"/>
  <c r="I8" i="8"/>
  <c r="L8" i="8"/>
  <c r="M8" i="8"/>
  <c r="N8" i="8"/>
  <c r="H9" i="8"/>
  <c r="I9" i="8"/>
  <c r="L9" i="8"/>
  <c r="M9" i="8"/>
  <c r="N9" i="8"/>
  <c r="H11" i="8"/>
  <c r="I11" i="8"/>
  <c r="L11" i="8"/>
  <c r="M11" i="8"/>
  <c r="N11" i="8"/>
  <c r="H12" i="8"/>
  <c r="I12" i="8"/>
  <c r="L12" i="8"/>
  <c r="M12" i="8"/>
  <c r="N12" i="8"/>
  <c r="H13" i="8"/>
  <c r="I13" i="8"/>
  <c r="K13" i="8"/>
  <c r="L13" i="8"/>
  <c r="M13" i="8"/>
  <c r="N13" i="8"/>
  <c r="H15" i="8"/>
  <c r="I15" i="8"/>
  <c r="K15" i="8"/>
  <c r="L15" i="8"/>
  <c r="M15" i="8"/>
  <c r="N15" i="8"/>
  <c r="H16" i="8"/>
  <c r="I16" i="8"/>
  <c r="K16" i="8"/>
  <c r="L16" i="8"/>
  <c r="M16" i="8"/>
  <c r="N16" i="8"/>
  <c r="H17" i="8"/>
  <c r="I17" i="8"/>
  <c r="K17" i="8"/>
  <c r="L17" i="8"/>
  <c r="M17" i="8"/>
  <c r="N17" i="8"/>
  <c r="G19" i="8"/>
  <c r="H19" i="8"/>
  <c r="I19" i="8"/>
  <c r="K19" i="8"/>
  <c r="L19" i="8"/>
  <c r="M19" i="8"/>
  <c r="N19" i="8"/>
  <c r="G20" i="8"/>
  <c r="H20" i="8"/>
  <c r="I20" i="8"/>
  <c r="K20" i="8"/>
  <c r="L20" i="8"/>
  <c r="M20" i="8"/>
  <c r="N20" i="8"/>
  <c r="E21" i="8"/>
  <c r="G21" i="8"/>
  <c r="H21" i="8"/>
  <c r="I21" i="8"/>
  <c r="K21" i="8"/>
  <c r="L21" i="8"/>
  <c r="M21" i="8"/>
  <c r="N21" i="8"/>
  <c r="E22" i="8"/>
  <c r="G22" i="8"/>
  <c r="H22" i="8"/>
  <c r="I22" i="8"/>
  <c r="K22" i="8"/>
  <c r="L22" i="8"/>
  <c r="M22" i="8"/>
  <c r="N22" i="8"/>
  <c r="G29" i="8"/>
  <c r="H29" i="8"/>
  <c r="I29" i="8"/>
  <c r="K29" i="8"/>
  <c r="L29" i="8"/>
  <c r="N29" i="8"/>
  <c r="E30" i="8"/>
  <c r="G30" i="8"/>
  <c r="H30" i="8"/>
  <c r="I30" i="8"/>
  <c r="K30" i="8"/>
  <c r="L30" i="8"/>
  <c r="M30" i="8"/>
  <c r="N30" i="8"/>
  <c r="E31" i="8"/>
  <c r="G31" i="8"/>
  <c r="H31" i="8"/>
  <c r="I31" i="8"/>
  <c r="K31" i="8"/>
  <c r="L31" i="8"/>
  <c r="M31" i="8"/>
  <c r="N31" i="8"/>
  <c r="O83" i="5" l="1"/>
  <c r="O85" i="5"/>
  <c r="O49" i="5"/>
  <c r="O46" i="5"/>
  <c r="O82" i="5"/>
  <c r="O29" i="5"/>
  <c r="O12" i="5"/>
  <c r="O10" i="5"/>
  <c r="O42" i="5"/>
  <c r="O76" i="5"/>
  <c r="O51" i="5"/>
  <c r="O27" i="5"/>
  <c r="O9" i="5"/>
  <c r="O96" i="5"/>
  <c r="O65" i="5"/>
  <c r="O44" i="5"/>
  <c r="O43" i="5"/>
  <c r="O18" i="5"/>
  <c r="O15" i="5"/>
  <c r="O14" i="5"/>
  <c r="O11" i="5"/>
  <c r="O7" i="5"/>
  <c r="O97" i="5"/>
  <c r="O69" i="5"/>
  <c r="O50" i="5"/>
  <c r="O45" i="5"/>
  <c r="O28" i="5"/>
  <c r="O20" i="5"/>
  <c r="O19" i="5"/>
  <c r="O16" i="5"/>
  <c r="O41" i="5"/>
  <c r="O40" i="5"/>
  <c r="O39" i="5"/>
  <c r="O38" i="5"/>
  <c r="O37" i="5"/>
  <c r="O36" i="5"/>
  <c r="O35" i="5"/>
  <c r="O34" i="5"/>
  <c r="O32" i="5"/>
  <c r="O23" i="5"/>
  <c r="O21" i="5"/>
  <c r="O99" i="5"/>
  <c r="O95" i="5"/>
  <c r="O94" i="5"/>
  <c r="O92" i="5"/>
  <c r="O91" i="5"/>
  <c r="O90" i="5"/>
  <c r="O89" i="5"/>
  <c r="O88" i="5"/>
  <c r="O87" i="5"/>
  <c r="O66" i="5"/>
  <c r="O62" i="5"/>
  <c r="O61" i="5"/>
  <c r="O60" i="5"/>
  <c r="O59" i="5"/>
  <c r="O58" i="5"/>
  <c r="O57" i="5"/>
  <c r="O56" i="5"/>
  <c r="O55" i="5"/>
  <c r="O54" i="5"/>
  <c r="O53" i="5"/>
  <c r="O52" i="5"/>
  <c r="O48" i="5"/>
  <c r="O47" i="5"/>
  <c r="O31" i="5"/>
  <c r="O30" i="5"/>
  <c r="O26" i="5"/>
  <c r="O25" i="5"/>
  <c r="O24" i="5"/>
  <c r="O22" i="5"/>
  <c r="I61" i="8"/>
  <c r="O63" i="5"/>
  <c r="O71" i="5"/>
  <c r="N115" i="5"/>
  <c r="D113" i="4" l="1"/>
  <c r="D112" i="8" l="1"/>
  <c r="G39" i="8" l="1"/>
  <c r="H39" i="8"/>
  <c r="I39" i="8"/>
  <c r="K39" i="8"/>
  <c r="L39" i="8"/>
  <c r="G40" i="8"/>
  <c r="H40" i="8"/>
  <c r="I40" i="8"/>
  <c r="K40" i="8"/>
  <c r="L40" i="8"/>
  <c r="G41" i="8"/>
  <c r="H41" i="8"/>
  <c r="I41" i="8"/>
  <c r="K41" i="8"/>
  <c r="L41" i="8"/>
  <c r="G44" i="8"/>
  <c r="H44" i="8"/>
  <c r="I44" i="8"/>
  <c r="K44" i="8"/>
  <c r="L44" i="8"/>
  <c r="G45" i="8"/>
  <c r="H45" i="8"/>
  <c r="I45" i="8"/>
  <c r="K45" i="8"/>
  <c r="L45" i="8"/>
  <c r="G46" i="8"/>
  <c r="H46" i="8"/>
  <c r="I46" i="8"/>
  <c r="K46" i="8"/>
  <c r="L46" i="8"/>
  <c r="G47" i="8"/>
  <c r="H47" i="8"/>
  <c r="I47" i="8"/>
  <c r="K47" i="8"/>
  <c r="L47" i="8"/>
  <c r="G48" i="8"/>
  <c r="H48" i="8"/>
  <c r="I48" i="8"/>
  <c r="K48" i="8"/>
  <c r="L48" i="8"/>
  <c r="H49" i="8"/>
  <c r="I49" i="8"/>
  <c r="K49" i="8"/>
  <c r="L49" i="8"/>
  <c r="H50" i="8"/>
  <c r="I50" i="8"/>
  <c r="K50" i="8"/>
  <c r="L50" i="8"/>
  <c r="D122" i="3" l="1"/>
  <c r="D124" i="3" s="1"/>
  <c r="E122" i="3"/>
  <c r="F122" i="3"/>
  <c r="G122" i="3"/>
  <c r="H122" i="3"/>
  <c r="I122" i="3"/>
  <c r="J122" i="3"/>
  <c r="K122" i="3"/>
  <c r="L122" i="3"/>
  <c r="M122" i="3"/>
  <c r="N122" i="3"/>
  <c r="C122" i="3" l="1"/>
  <c r="C124" i="3" s="1"/>
  <c r="H102" i="5" l="1"/>
  <c r="I102" i="5"/>
  <c r="L102" i="5"/>
  <c r="H103" i="5"/>
  <c r="I103" i="5"/>
  <c r="L103" i="5"/>
  <c r="H104" i="5"/>
  <c r="I104" i="5"/>
  <c r="K104" i="5"/>
  <c r="L104" i="5"/>
  <c r="M115" i="5"/>
  <c r="H105" i="5"/>
  <c r="I105" i="5"/>
  <c r="K105" i="5"/>
  <c r="L105" i="5"/>
  <c r="H106" i="5"/>
  <c r="I106" i="5"/>
  <c r="K106" i="5"/>
  <c r="L106" i="5"/>
  <c r="H107" i="5"/>
  <c r="I107" i="5"/>
  <c r="K107" i="5"/>
  <c r="L107" i="5"/>
  <c r="H108" i="5"/>
  <c r="I108" i="5"/>
  <c r="K108" i="5"/>
  <c r="L108" i="5"/>
  <c r="H111" i="5"/>
  <c r="I111" i="5"/>
  <c r="K111" i="5"/>
  <c r="L111" i="5"/>
  <c r="M32" i="8"/>
  <c r="N32" i="8"/>
  <c r="G115" i="5"/>
  <c r="K113" i="5"/>
  <c r="L113" i="5"/>
  <c r="O112" i="5" l="1"/>
  <c r="E113" i="3" l="1"/>
  <c r="E124" i="3" s="1"/>
  <c r="F113" i="3"/>
  <c r="F124" i="3" s="1"/>
  <c r="G124" i="3"/>
  <c r="I124" i="3"/>
  <c r="J124" i="3"/>
  <c r="K113" i="3"/>
  <c r="K124" i="3" s="1"/>
  <c r="L113" i="3"/>
  <c r="L124" i="3" s="1"/>
  <c r="M113" i="3"/>
  <c r="M124" i="3" s="1"/>
  <c r="N124" i="3"/>
  <c r="O62" i="2"/>
  <c r="H124" i="3" l="1"/>
  <c r="C2" i="5"/>
  <c r="C102" i="5"/>
  <c r="O102" i="5" s="1"/>
  <c r="C103" i="5"/>
  <c r="C104" i="5"/>
  <c r="O104" i="5" s="1"/>
  <c r="C105" i="5"/>
  <c r="O105" i="5" s="1"/>
  <c r="C106" i="5"/>
  <c r="O106" i="5" s="1"/>
  <c r="C107" i="5"/>
  <c r="O107" i="5" s="1"/>
  <c r="C108" i="5"/>
  <c r="O108" i="5" s="1"/>
  <c r="C109" i="5"/>
  <c r="O109" i="5" s="1"/>
  <c r="C111" i="5"/>
  <c r="O111" i="5" s="1"/>
  <c r="C113" i="5"/>
  <c r="O113" i="5" s="1"/>
  <c r="C115" i="5" l="1"/>
  <c r="O103" i="5"/>
  <c r="O114" i="5"/>
  <c r="N98" i="8"/>
  <c r="N120" i="5" l="1"/>
  <c r="R18" i="8" l="1"/>
  <c r="O18" i="8" l="1"/>
  <c r="P18" i="8"/>
  <c r="T18" i="8"/>
  <c r="Q18" i="8" l="1"/>
  <c r="N113" i="4"/>
  <c r="N120" i="1" l="1"/>
  <c r="N125" i="8" s="1"/>
  <c r="M113" i="4" l="1"/>
  <c r="M129" i="1" l="1"/>
  <c r="F113" i="4" l="1"/>
  <c r="L113" i="4"/>
  <c r="L129" i="1"/>
  <c r="S18" i="8" l="1"/>
  <c r="U18" i="8" s="1"/>
  <c r="K113" i="4" l="1"/>
  <c r="J129" i="1" l="1"/>
  <c r="J113" i="4" l="1"/>
  <c r="L115" i="5" l="1"/>
  <c r="A33" i="5" l="1"/>
  <c r="I129" i="1" l="1"/>
  <c r="H103" i="8" l="1"/>
  <c r="H94" i="8"/>
  <c r="H95" i="8"/>
  <c r="H96" i="8"/>
  <c r="H98" i="8"/>
  <c r="H99" i="8"/>
  <c r="H101" i="8"/>
  <c r="H62" i="8"/>
  <c r="H63" i="8"/>
  <c r="H64" i="8"/>
  <c r="H65" i="8"/>
  <c r="H66" i="8"/>
  <c r="H67" i="8"/>
  <c r="H68" i="8"/>
  <c r="H69" i="8"/>
  <c r="H70" i="8"/>
  <c r="H71" i="8"/>
  <c r="H74" i="8"/>
  <c r="H75" i="8"/>
  <c r="H76" i="8"/>
  <c r="H78" i="8"/>
  <c r="H79" i="8"/>
  <c r="H53" i="8"/>
  <c r="H54" i="8"/>
  <c r="H55" i="8"/>
  <c r="H56" i="8"/>
  <c r="H57" i="8"/>
  <c r="H58" i="8"/>
  <c r="H59" i="8"/>
  <c r="H60" i="8"/>
  <c r="H34" i="8"/>
  <c r="H35" i="8"/>
  <c r="H36" i="8"/>
  <c r="O125" i="1"/>
  <c r="O123" i="1"/>
  <c r="H113" i="4" l="1"/>
  <c r="H129" i="1" l="1"/>
  <c r="G127" i="1" l="1"/>
  <c r="G129" i="1" l="1"/>
  <c r="G74" i="8"/>
  <c r="I74" i="8"/>
  <c r="J74" i="8"/>
  <c r="K74" i="8"/>
  <c r="L74" i="8"/>
  <c r="M74" i="8"/>
  <c r="N74" i="8"/>
  <c r="G75" i="8"/>
  <c r="I75" i="8"/>
  <c r="J75" i="8"/>
  <c r="K75" i="8"/>
  <c r="L75" i="8"/>
  <c r="M75" i="8"/>
  <c r="N75" i="8"/>
  <c r="G76" i="8"/>
  <c r="I76" i="8"/>
  <c r="J76" i="8"/>
  <c r="K76" i="8"/>
  <c r="L76" i="8"/>
  <c r="M76" i="8"/>
  <c r="N76" i="8"/>
  <c r="G78" i="8"/>
  <c r="I78" i="8"/>
  <c r="J78" i="8"/>
  <c r="K78" i="8"/>
  <c r="L78" i="8"/>
  <c r="M78" i="8"/>
  <c r="N78" i="8"/>
  <c r="G79" i="8"/>
  <c r="I79" i="8"/>
  <c r="J79" i="8"/>
  <c r="K79" i="8"/>
  <c r="L79" i="8"/>
  <c r="M79" i="8"/>
  <c r="N79" i="8"/>
  <c r="F127" i="1" l="1"/>
  <c r="F113" i="2" l="1"/>
  <c r="F129" i="1" l="1"/>
  <c r="O2" i="3"/>
  <c r="O113" i="3" s="1"/>
  <c r="E127" i="1" l="1"/>
  <c r="E120" i="5" s="1"/>
  <c r="E113" i="4" l="1"/>
  <c r="E129" i="1" l="1"/>
  <c r="D127" i="1"/>
  <c r="C119" i="1" l="1"/>
  <c r="O6" i="8"/>
  <c r="C113" i="4" l="1"/>
  <c r="C112" i="8" s="1"/>
  <c r="C23" i="6" l="1"/>
  <c r="E23" i="6" s="1"/>
  <c r="F84" i="8" l="1"/>
  <c r="E113" i="2" l="1"/>
  <c r="D120" i="2" l="1"/>
  <c r="O109" i="2"/>
  <c r="O110" i="2"/>
  <c r="O111" i="2"/>
  <c r="O100" i="2"/>
  <c r="O101" i="2"/>
  <c r="O102" i="2"/>
  <c r="O103" i="2"/>
  <c r="O104" i="2"/>
  <c r="O105" i="2"/>
  <c r="O106" i="2"/>
  <c r="O107" i="2"/>
  <c r="O108" i="2"/>
  <c r="O99" i="2"/>
  <c r="O98" i="2"/>
  <c r="O97" i="2"/>
  <c r="O95" i="2"/>
  <c r="O96" i="2"/>
  <c r="D122" i="2" l="1"/>
  <c r="O2" i="4" l="1"/>
  <c r="O113" i="4" s="1"/>
  <c r="C80" i="8" l="1"/>
  <c r="N80" i="8"/>
  <c r="M80" i="8"/>
  <c r="L80" i="8"/>
  <c r="K80" i="8"/>
  <c r="J80" i="8"/>
  <c r="I80" i="8"/>
  <c r="H80" i="8"/>
  <c r="G80" i="8"/>
  <c r="E80" i="8"/>
  <c r="D80" i="8"/>
  <c r="P80" i="8" l="1"/>
  <c r="T80" i="8"/>
  <c r="O80" i="8"/>
  <c r="Q80" i="8" s="1"/>
  <c r="R80" i="8"/>
  <c r="S80" i="8" l="1"/>
  <c r="U80" i="8" s="1"/>
  <c r="C113" i="2" l="1"/>
  <c r="R29" i="8" l="1"/>
  <c r="T29" i="8"/>
  <c r="P6" i="8"/>
  <c r="R8" i="8"/>
  <c r="T8" i="8" l="1"/>
  <c r="P8" i="8"/>
  <c r="P29" i="8"/>
  <c r="O29" i="8"/>
  <c r="T6" i="8"/>
  <c r="Q29" i="8" l="1"/>
  <c r="S29" i="8" s="1"/>
  <c r="U29" i="8" s="1"/>
  <c r="O8" i="8"/>
  <c r="Q8" i="8" s="1"/>
  <c r="S8" i="8" s="1"/>
  <c r="U8" i="8" s="1"/>
  <c r="C79" i="8"/>
  <c r="C78" i="8"/>
  <c r="C55" i="8"/>
  <c r="C40" i="8"/>
  <c r="Q6" i="8"/>
  <c r="C65" i="8"/>
  <c r="C101" i="8"/>
  <c r="C99" i="8"/>
  <c r="C103" i="8"/>
  <c r="C96" i="8"/>
  <c r="C95" i="8"/>
  <c r="C94" i="8"/>
  <c r="C86" i="8"/>
  <c r="C84" i="8"/>
  <c r="O94" i="2"/>
  <c r="O93" i="2"/>
  <c r="O91" i="2"/>
  <c r="O90" i="2"/>
  <c r="O89" i="2"/>
  <c r="O88" i="2"/>
  <c r="O87" i="2"/>
  <c r="O86" i="2"/>
  <c r="O85" i="2"/>
  <c r="O84" i="2"/>
  <c r="O83" i="2"/>
  <c r="O82" i="2"/>
  <c r="O117" i="2" l="1"/>
  <c r="L99" i="8" l="1"/>
  <c r="M55" i="8" l="1"/>
  <c r="M39" i="8"/>
  <c r="N94" i="8" l="1"/>
  <c r="M94" i="8" l="1"/>
  <c r="L101" i="8" l="1"/>
  <c r="L98" i="8"/>
  <c r="L96" i="8"/>
  <c r="L94" i="8"/>
  <c r="L87" i="8"/>
  <c r="L86" i="8"/>
  <c r="L85" i="8"/>
  <c r="L84" i="8"/>
  <c r="L71" i="8"/>
  <c r="L70" i="8"/>
  <c r="L69" i="8"/>
  <c r="L68" i="8"/>
  <c r="L67" i="8"/>
  <c r="L66" i="8"/>
  <c r="L65" i="8"/>
  <c r="L64" i="8"/>
  <c r="L63" i="8"/>
  <c r="L62" i="8"/>
  <c r="L60" i="8"/>
  <c r="L59" i="8"/>
  <c r="L58" i="8"/>
  <c r="L57" i="8"/>
  <c r="L56" i="8"/>
  <c r="L54" i="8"/>
  <c r="L55" i="8"/>
  <c r="L53" i="8"/>
  <c r="L36" i="8"/>
  <c r="L35" i="8"/>
  <c r="L34" i="8"/>
  <c r="L88" i="8" l="1"/>
  <c r="L95" i="8" l="1"/>
  <c r="L103" i="8" l="1"/>
  <c r="I104" i="8" l="1"/>
  <c r="K103" i="8" l="1"/>
  <c r="K101" i="8"/>
  <c r="K99" i="8"/>
  <c r="K96" i="8"/>
  <c r="K95" i="8"/>
  <c r="K94" i="8"/>
  <c r="K71" i="8"/>
  <c r="K60" i="8"/>
  <c r="K59" i="8"/>
  <c r="K58" i="8"/>
  <c r="K57" i="8"/>
  <c r="K36" i="8"/>
  <c r="K35" i="8"/>
  <c r="K34" i="8"/>
  <c r="K98" i="8" l="1"/>
  <c r="K86" i="8"/>
  <c r="K65" i="8"/>
  <c r="R6" i="8" l="1"/>
  <c r="S6" i="8" s="1"/>
  <c r="U6" i="8" s="1"/>
  <c r="J101" i="8" l="1"/>
  <c r="J98" i="8"/>
  <c r="J103" i="8"/>
  <c r="J87" i="8"/>
  <c r="J86" i="8"/>
  <c r="J71" i="8"/>
  <c r="J68" i="8"/>
  <c r="J67" i="8"/>
  <c r="J65" i="8"/>
  <c r="J63" i="8"/>
  <c r="J62" i="8"/>
  <c r="J60" i="8"/>
  <c r="J59" i="8"/>
  <c r="J57" i="8"/>
  <c r="J56" i="8"/>
  <c r="J55" i="8"/>
  <c r="J54" i="8"/>
  <c r="J53" i="8"/>
  <c r="J66" i="8"/>
  <c r="J99" i="8"/>
  <c r="J96" i="8"/>
  <c r="J95" i="8"/>
  <c r="J94" i="8"/>
  <c r="J70" i="8"/>
  <c r="J69" i="8"/>
  <c r="J64" i="8"/>
  <c r="J58" i="8"/>
  <c r="J85" i="8"/>
  <c r="J84" i="8"/>
  <c r="I98" i="8"/>
  <c r="J81" i="8" l="1"/>
  <c r="I96" i="8" l="1"/>
  <c r="I94" i="8"/>
  <c r="I87" i="8"/>
  <c r="I85" i="8"/>
  <c r="I84" i="8"/>
  <c r="I71" i="8"/>
  <c r="I70" i="8"/>
  <c r="I69" i="8"/>
  <c r="I68" i="8"/>
  <c r="I67" i="8"/>
  <c r="I63" i="8"/>
  <c r="I62" i="8"/>
  <c r="I60" i="8"/>
  <c r="I59" i="8"/>
  <c r="I58" i="8"/>
  <c r="I57" i="8"/>
  <c r="I56" i="8"/>
  <c r="I55" i="8"/>
  <c r="I54" i="8"/>
  <c r="I53" i="8"/>
  <c r="I52" i="8"/>
  <c r="I51" i="8"/>
  <c r="I36" i="8"/>
  <c r="I35" i="8"/>
  <c r="I34" i="8"/>
  <c r="I122" i="4"/>
  <c r="I122" i="5" s="1"/>
  <c r="I120" i="2"/>
  <c r="I110" i="8"/>
  <c r="I112" i="8" l="1"/>
  <c r="I99" i="8"/>
  <c r="I86" i="8"/>
  <c r="I88" i="8" s="1"/>
  <c r="I124" i="4"/>
  <c r="I122" i="2"/>
  <c r="I64" i="8"/>
  <c r="I120" i="5" l="1"/>
  <c r="I119" i="8" s="1"/>
  <c r="I121" i="5"/>
  <c r="I120" i="8" s="1"/>
  <c r="I121" i="8"/>
  <c r="I115" i="5" l="1"/>
  <c r="R7" i="8"/>
  <c r="I127" i="8"/>
  <c r="I126" i="8"/>
  <c r="I101" i="8"/>
  <c r="I118" i="8"/>
  <c r="I123" i="5"/>
  <c r="M48" i="8" l="1"/>
  <c r="N48" i="8"/>
  <c r="C48" i="8"/>
  <c r="T48" i="8" l="1"/>
  <c r="O48" i="8"/>
  <c r="P48" i="8"/>
  <c r="R48" i="8"/>
  <c r="Q48" i="8" l="1"/>
  <c r="S48" i="8" s="1"/>
  <c r="U48" i="8" s="1"/>
  <c r="F104" i="8" l="1"/>
  <c r="F103" i="8"/>
  <c r="F101" i="8"/>
  <c r="F99" i="8"/>
  <c r="F96" i="8"/>
  <c r="F94" i="8"/>
  <c r="F85" i="8"/>
  <c r="G94" i="8" l="1"/>
  <c r="F86" i="8" l="1"/>
  <c r="P7" i="8"/>
  <c r="O2" i="2" l="1"/>
  <c r="F115" i="5"/>
  <c r="F95" i="8" l="1"/>
  <c r="O3" i="2"/>
  <c r="O4" i="2"/>
  <c r="O5" i="2"/>
  <c r="O6" i="2"/>
  <c r="O7" i="2"/>
  <c r="O9" i="2"/>
  <c r="O10" i="2"/>
  <c r="O11" i="2"/>
  <c r="O12" i="2"/>
  <c r="O14" i="2"/>
  <c r="O15" i="2"/>
  <c r="O1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3" i="2"/>
  <c r="O64" i="2"/>
  <c r="O66" i="2"/>
  <c r="O67" i="2"/>
  <c r="O68" i="2"/>
  <c r="O69" i="2"/>
  <c r="O70" i="2"/>
  <c r="O70" i="5" s="1"/>
  <c r="O71" i="2"/>
  <c r="O72" i="2"/>
  <c r="O73" i="2"/>
  <c r="O74" i="2"/>
  <c r="O75" i="2"/>
  <c r="O76" i="2"/>
  <c r="O79" i="2"/>
  <c r="O80" i="2"/>
  <c r="O73" i="5" l="1"/>
  <c r="E94" i="8" l="1"/>
  <c r="O94" i="8" s="1"/>
  <c r="O81" i="2" l="1"/>
  <c r="O61" i="2"/>
  <c r="C76" i="8"/>
  <c r="O76" i="8" s="1"/>
  <c r="E104" i="8"/>
  <c r="G104" i="8"/>
  <c r="H104" i="8"/>
  <c r="J104" i="8"/>
  <c r="J105" i="8" s="1"/>
  <c r="K104" i="8"/>
  <c r="K105" i="8" s="1"/>
  <c r="L104" i="8"/>
  <c r="L105" i="8" s="1"/>
  <c r="M104" i="8"/>
  <c r="N104" i="8"/>
  <c r="C104" i="8"/>
  <c r="R76" i="8" l="1"/>
  <c r="T76" i="8"/>
  <c r="P76" i="8"/>
  <c r="Q76" i="8" l="1"/>
  <c r="S76" i="8" s="1"/>
  <c r="U76" i="8" s="1"/>
  <c r="D18" i="7" l="1"/>
  <c r="D15" i="7"/>
  <c r="D11" i="7"/>
  <c r="J32" i="8" l="1"/>
  <c r="F32" i="8"/>
  <c r="D120" i="5"/>
  <c r="J120" i="5"/>
  <c r="M120" i="5"/>
  <c r="F120" i="5" l="1"/>
  <c r="K122" i="4" l="1"/>
  <c r="K122" i="5" s="1"/>
  <c r="K121" i="8" s="1"/>
  <c r="L122" i="4"/>
  <c r="L122" i="5" s="1"/>
  <c r="R121" i="8" l="1"/>
  <c r="L124" i="4"/>
  <c r="K124" i="4"/>
  <c r="B1192" i="12"/>
  <c r="B1193" i="12"/>
  <c r="B1194" i="12"/>
  <c r="B1195" i="12"/>
  <c r="B1196" i="12"/>
  <c r="B1197" i="12"/>
  <c r="B1198" i="12"/>
  <c r="B1199" i="12"/>
  <c r="B1200" i="12"/>
  <c r="B1201" i="12"/>
  <c r="B1202" i="12"/>
  <c r="B1203" i="12"/>
  <c r="B1204" i="12"/>
  <c r="B1205" i="12"/>
  <c r="B1206" i="12"/>
  <c r="B1207" i="12"/>
  <c r="B1208" i="12"/>
  <c r="B1209" i="12"/>
  <c r="B1210" i="12"/>
  <c r="B1211" i="12"/>
  <c r="B1212" i="12"/>
  <c r="B1213" i="12"/>
  <c r="B1214" i="12"/>
  <c r="B1215" i="12"/>
  <c r="B1216" i="12"/>
  <c r="B1217" i="12"/>
  <c r="B1218" i="12"/>
  <c r="B1219" i="12"/>
  <c r="B1220" i="12"/>
  <c r="B1221" i="12"/>
  <c r="B1222" i="12"/>
  <c r="B1223" i="12"/>
  <c r="B1224" i="12"/>
  <c r="B1225" i="12"/>
  <c r="B1226" i="12"/>
  <c r="B1227" i="12"/>
  <c r="B1228" i="12"/>
  <c r="B1229" i="12"/>
  <c r="B1230" i="12"/>
  <c r="B1231" i="12"/>
  <c r="B1232" i="12"/>
  <c r="B1233" i="12"/>
  <c r="B1234" i="12"/>
  <c r="B1235" i="12"/>
  <c r="B1236" i="12"/>
  <c r="B1237" i="12"/>
  <c r="B1238" i="12"/>
  <c r="B1239" i="12"/>
  <c r="B1240" i="12"/>
  <c r="B1241" i="12"/>
  <c r="B1242" i="12"/>
  <c r="B1243" i="12"/>
  <c r="B1244" i="12"/>
  <c r="B1245" i="12"/>
  <c r="B1246" i="12"/>
  <c r="B1247" i="12"/>
  <c r="B1248" i="12"/>
  <c r="B1249" i="12"/>
  <c r="B1250" i="12"/>
  <c r="B1251" i="12"/>
  <c r="B1252" i="12"/>
  <c r="B1253" i="12"/>
  <c r="B1254" i="12"/>
  <c r="B1255" i="12"/>
  <c r="B1256" i="12"/>
  <c r="B1257" i="12"/>
  <c r="B1258" i="12"/>
  <c r="B1259" i="12"/>
  <c r="B1260" i="12"/>
  <c r="B1261" i="12"/>
  <c r="B1262" i="12"/>
  <c r="B1263" i="12"/>
  <c r="B1264" i="12"/>
  <c r="B1265" i="12"/>
  <c r="B1266" i="12"/>
  <c r="B1267" i="12"/>
  <c r="B1268" i="12"/>
  <c r="B1269" i="12"/>
  <c r="B1270" i="12"/>
  <c r="B1271" i="12"/>
  <c r="B1272" i="12"/>
  <c r="B1273" i="12"/>
  <c r="B1274" i="12"/>
  <c r="B1275" i="12"/>
  <c r="B1276" i="12"/>
  <c r="B1277" i="12"/>
  <c r="B1278" i="12"/>
  <c r="B1191" i="12"/>
  <c r="B1082" i="12"/>
  <c r="B1083" i="12"/>
  <c r="B1084" i="12"/>
  <c r="B1085" i="12"/>
  <c r="B1086" i="12"/>
  <c r="B1087" i="12"/>
  <c r="B1088" i="12"/>
  <c r="B1089" i="12"/>
  <c r="B1090" i="12"/>
  <c r="B1091" i="12"/>
  <c r="B1092" i="12"/>
  <c r="B1093" i="12"/>
  <c r="B1094" i="12"/>
  <c r="B1095" i="12"/>
  <c r="B1096" i="12"/>
  <c r="B1097" i="12"/>
  <c r="B1098" i="12"/>
  <c r="B1099" i="12"/>
  <c r="B1100" i="12"/>
  <c r="B1101" i="12"/>
  <c r="B1102" i="12"/>
  <c r="B1103" i="12"/>
  <c r="B1104" i="12"/>
  <c r="B1105" i="12"/>
  <c r="B1106" i="12"/>
  <c r="B1107" i="12"/>
  <c r="B1108" i="12"/>
  <c r="B1109" i="12"/>
  <c r="B1110" i="12"/>
  <c r="B1111" i="12"/>
  <c r="B1112" i="12"/>
  <c r="B1113" i="12"/>
  <c r="B1114" i="12"/>
  <c r="B1115" i="12"/>
  <c r="B1116" i="12"/>
  <c r="B1117" i="12"/>
  <c r="B1118" i="12"/>
  <c r="B1119" i="12"/>
  <c r="B1120" i="12"/>
  <c r="B1121" i="12"/>
  <c r="B1122" i="12"/>
  <c r="B1123" i="12"/>
  <c r="B1124" i="12"/>
  <c r="B1125" i="12"/>
  <c r="B1126" i="12"/>
  <c r="B1127" i="12"/>
  <c r="B1128" i="12"/>
  <c r="B1129" i="12"/>
  <c r="B1130" i="12"/>
  <c r="B1131" i="12"/>
  <c r="B1132" i="12"/>
  <c r="B1133" i="12"/>
  <c r="B1134" i="12"/>
  <c r="B1135" i="12"/>
  <c r="B1136" i="12"/>
  <c r="B1137" i="12"/>
  <c r="B1138" i="12"/>
  <c r="B1139" i="12"/>
  <c r="B1140" i="12"/>
  <c r="B1141" i="12"/>
  <c r="B1142" i="12"/>
  <c r="B1143" i="12"/>
  <c r="B1144" i="12"/>
  <c r="B1145" i="12"/>
  <c r="B1146" i="12"/>
  <c r="B1147" i="12"/>
  <c r="B1148" i="12"/>
  <c r="B1149" i="12"/>
  <c r="B1150" i="12"/>
  <c r="B1151" i="12"/>
  <c r="B1152" i="12"/>
  <c r="B1153" i="12"/>
  <c r="B1154" i="12"/>
  <c r="B1155" i="12"/>
  <c r="B1156" i="12"/>
  <c r="B1157" i="12"/>
  <c r="B1158" i="12"/>
  <c r="B1159" i="12"/>
  <c r="B1160" i="12"/>
  <c r="B1161" i="12"/>
  <c r="B1162" i="12"/>
  <c r="B1163" i="12"/>
  <c r="B1164" i="12"/>
  <c r="B1165" i="12"/>
  <c r="B1166" i="12"/>
  <c r="B1167" i="12"/>
  <c r="B1168" i="12"/>
  <c r="B1169" i="12"/>
  <c r="B1170" i="12"/>
  <c r="B1081" i="12"/>
  <c r="B973" i="12"/>
  <c r="B974" i="12"/>
  <c r="B975" i="12"/>
  <c r="B976" i="12"/>
  <c r="B977" i="12"/>
  <c r="B978" i="12"/>
  <c r="B979" i="12"/>
  <c r="B980" i="12"/>
  <c r="B981" i="12"/>
  <c r="B982" i="12"/>
  <c r="B983" i="12"/>
  <c r="B984" i="12"/>
  <c r="B985" i="12"/>
  <c r="B986" i="12"/>
  <c r="B987" i="12"/>
  <c r="B988" i="12"/>
  <c r="B989" i="12"/>
  <c r="B990" i="12"/>
  <c r="B991" i="12"/>
  <c r="B992" i="12"/>
  <c r="B993" i="12"/>
  <c r="B994" i="12"/>
  <c r="B995" i="12"/>
  <c r="B996" i="12"/>
  <c r="B997" i="12"/>
  <c r="B998" i="12"/>
  <c r="B999" i="12"/>
  <c r="B1000" i="12"/>
  <c r="B1001" i="12"/>
  <c r="B1002" i="12"/>
  <c r="B1003" i="12"/>
  <c r="B1004" i="12"/>
  <c r="B1005" i="12"/>
  <c r="B1006" i="12"/>
  <c r="B1007" i="12"/>
  <c r="B1008" i="12"/>
  <c r="B1009" i="12"/>
  <c r="B1010" i="12"/>
  <c r="B1011" i="12"/>
  <c r="B1012" i="12"/>
  <c r="B1013" i="12"/>
  <c r="B1014" i="12"/>
  <c r="B1015" i="12"/>
  <c r="B1016" i="12"/>
  <c r="B1017" i="12"/>
  <c r="B1018" i="12"/>
  <c r="B1019" i="12"/>
  <c r="B1020" i="12"/>
  <c r="B1021" i="12"/>
  <c r="B1022" i="12"/>
  <c r="B1023" i="12"/>
  <c r="B1024" i="12"/>
  <c r="B1025" i="12"/>
  <c r="B1026" i="12"/>
  <c r="B1027" i="12"/>
  <c r="B1028" i="12"/>
  <c r="B1029" i="12"/>
  <c r="B1030" i="12"/>
  <c r="B1031" i="12"/>
  <c r="B1032" i="12"/>
  <c r="B1033" i="12"/>
  <c r="B1034" i="12"/>
  <c r="B1035" i="12"/>
  <c r="B1036" i="12"/>
  <c r="B1037" i="12"/>
  <c r="B1038" i="12"/>
  <c r="B1039" i="12"/>
  <c r="B1040" i="12"/>
  <c r="B1041" i="12"/>
  <c r="B1042" i="12"/>
  <c r="B1043" i="12"/>
  <c r="B1044" i="12"/>
  <c r="B1045" i="12"/>
  <c r="B1046" i="12"/>
  <c r="B1047" i="12"/>
  <c r="B1048" i="12"/>
  <c r="B1049" i="12"/>
  <c r="B1050" i="12"/>
  <c r="B1051" i="12"/>
  <c r="B1052" i="12"/>
  <c r="B1053" i="12"/>
  <c r="B1054" i="12"/>
  <c r="B1055" i="12"/>
  <c r="B1056" i="12"/>
  <c r="B1057" i="12"/>
  <c r="B1058" i="12"/>
  <c r="B1059" i="12"/>
  <c r="B1060" i="12"/>
  <c r="B1061" i="12"/>
  <c r="B972" i="12"/>
  <c r="B871" i="12"/>
  <c r="B872" i="12"/>
  <c r="B873" i="12"/>
  <c r="B874" i="12"/>
  <c r="B875" i="12"/>
  <c r="B876" i="12"/>
  <c r="B877" i="12"/>
  <c r="B878" i="12"/>
  <c r="B879" i="12"/>
  <c r="B880" i="12"/>
  <c r="B881" i="12"/>
  <c r="B882" i="12"/>
  <c r="B883" i="12"/>
  <c r="B884" i="12"/>
  <c r="B885" i="12"/>
  <c r="B886" i="12"/>
  <c r="B887" i="12"/>
  <c r="B888" i="12"/>
  <c r="B889" i="12"/>
  <c r="B890" i="12"/>
  <c r="B891" i="12"/>
  <c r="B892" i="12"/>
  <c r="B893" i="12"/>
  <c r="B894" i="12"/>
  <c r="B895" i="12"/>
  <c r="B896" i="12"/>
  <c r="B897" i="12"/>
  <c r="B898" i="12"/>
  <c r="B899" i="12"/>
  <c r="B900" i="12"/>
  <c r="B901" i="12"/>
  <c r="B902" i="12"/>
  <c r="B903" i="12"/>
  <c r="B904" i="12"/>
  <c r="B905" i="12"/>
  <c r="B906" i="12"/>
  <c r="B907" i="12"/>
  <c r="B908" i="12"/>
  <c r="B909" i="12"/>
  <c r="B910" i="12"/>
  <c r="B911" i="12"/>
  <c r="B912" i="12"/>
  <c r="B913" i="12"/>
  <c r="B914" i="12"/>
  <c r="B915" i="12"/>
  <c r="B916" i="12"/>
  <c r="B917" i="12"/>
  <c r="B918" i="12"/>
  <c r="B919" i="12"/>
  <c r="B920" i="12"/>
  <c r="B921" i="12"/>
  <c r="B922" i="12"/>
  <c r="B923" i="12"/>
  <c r="B924" i="12"/>
  <c r="B925" i="12"/>
  <c r="B926" i="12"/>
  <c r="B927" i="12"/>
  <c r="B928" i="12"/>
  <c r="B929" i="12"/>
  <c r="B930" i="12"/>
  <c r="B931" i="12"/>
  <c r="B932" i="12"/>
  <c r="B933" i="12"/>
  <c r="B934" i="12"/>
  <c r="B935" i="12"/>
  <c r="B936" i="12"/>
  <c r="B937" i="12"/>
  <c r="B938" i="12"/>
  <c r="B939" i="12"/>
  <c r="B940" i="12"/>
  <c r="B941" i="12"/>
  <c r="B942" i="12"/>
  <c r="B943" i="12"/>
  <c r="B944" i="12"/>
  <c r="B945" i="12"/>
  <c r="B946" i="12"/>
  <c r="B947" i="12"/>
  <c r="B948" i="12"/>
  <c r="B949" i="12"/>
  <c r="B950" i="12"/>
  <c r="B951" i="12"/>
  <c r="B952" i="12"/>
  <c r="B953" i="12"/>
  <c r="B954" i="12"/>
  <c r="B955" i="12"/>
  <c r="B956" i="12"/>
  <c r="B957" i="12"/>
  <c r="B87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760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651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54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439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330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" i="12"/>
  <c r="S121" i="8" l="1"/>
  <c r="H438" i="11"/>
  <c r="O119" i="2"/>
  <c r="B1228" i="11"/>
  <c r="B1229" i="11"/>
  <c r="B1230" i="11"/>
  <c r="B1231" i="11"/>
  <c r="B1232" i="11"/>
  <c r="B1233" i="11"/>
  <c r="B1234" i="11"/>
  <c r="B1235" i="11"/>
  <c r="B1236" i="11"/>
  <c r="B1237" i="11"/>
  <c r="B1238" i="11"/>
  <c r="B1239" i="11"/>
  <c r="B1240" i="11"/>
  <c r="B1241" i="11"/>
  <c r="B1242" i="11"/>
  <c r="B1243" i="11"/>
  <c r="B1244" i="11"/>
  <c r="B1245" i="11"/>
  <c r="B1246" i="11"/>
  <c r="B1247" i="11"/>
  <c r="B1248" i="11"/>
  <c r="B1249" i="11"/>
  <c r="B1250" i="11"/>
  <c r="B1251" i="11"/>
  <c r="B1252" i="11"/>
  <c r="B1253" i="11"/>
  <c r="B1254" i="11"/>
  <c r="B1255" i="11"/>
  <c r="B1256" i="11"/>
  <c r="B1257" i="11"/>
  <c r="B1258" i="11"/>
  <c r="B1259" i="11"/>
  <c r="B1260" i="11"/>
  <c r="B1261" i="11"/>
  <c r="B1262" i="11"/>
  <c r="B1263" i="11"/>
  <c r="B1264" i="11"/>
  <c r="B1265" i="11"/>
  <c r="B1266" i="11"/>
  <c r="B1267" i="11"/>
  <c r="B1268" i="11"/>
  <c r="B1269" i="11"/>
  <c r="B1270" i="11"/>
  <c r="B1271" i="11"/>
  <c r="B1272" i="11"/>
  <c r="B1273" i="11"/>
  <c r="B1274" i="11"/>
  <c r="B1275" i="11"/>
  <c r="B1276" i="11"/>
  <c r="B1277" i="11"/>
  <c r="B1278" i="11"/>
  <c r="B1279" i="11"/>
  <c r="B1280" i="11"/>
  <c r="B1281" i="11"/>
  <c r="B1282" i="11"/>
  <c r="B1283" i="11"/>
  <c r="B1284" i="11"/>
  <c r="B1285" i="11"/>
  <c r="B1286" i="11"/>
  <c r="B1287" i="11"/>
  <c r="B1288" i="11"/>
  <c r="B1289" i="11"/>
  <c r="B1290" i="11"/>
  <c r="B1291" i="11"/>
  <c r="B1292" i="11"/>
  <c r="B1293" i="11"/>
  <c r="B1294" i="11"/>
  <c r="B1295" i="11"/>
  <c r="B1296" i="11"/>
  <c r="B1297" i="11"/>
  <c r="B1298" i="11"/>
  <c r="B1299" i="11"/>
  <c r="B1300" i="11"/>
  <c r="B1301" i="11"/>
  <c r="B1302" i="11"/>
  <c r="B1303" i="11"/>
  <c r="B1304" i="11"/>
  <c r="B1305" i="11"/>
  <c r="B1306" i="11"/>
  <c r="B1307" i="11"/>
  <c r="B1308" i="11"/>
  <c r="B1309" i="11"/>
  <c r="B1310" i="11"/>
  <c r="B1311" i="11"/>
  <c r="B1312" i="11"/>
  <c r="B1313" i="11"/>
  <c r="B1314" i="11"/>
  <c r="B1315" i="11"/>
  <c r="B1316" i="11"/>
  <c r="B1317" i="11"/>
  <c r="B1318" i="11"/>
  <c r="B1319" i="11"/>
  <c r="B1320" i="11"/>
  <c r="B1321" i="11"/>
  <c r="B1322" i="11"/>
  <c r="B1227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1201" i="11"/>
  <c r="B1202" i="11"/>
  <c r="B1203" i="11"/>
  <c r="B1204" i="11"/>
  <c r="B1205" i="11"/>
  <c r="B1206" i="11"/>
  <c r="B1207" i="11"/>
  <c r="B1208" i="11"/>
  <c r="B1209" i="11"/>
  <c r="B1210" i="11"/>
  <c r="B1211" i="11"/>
  <c r="B1116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00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895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784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67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563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452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34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231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120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9" i="11"/>
  <c r="B1291" i="10" l="1"/>
  <c r="B1292" i="10"/>
  <c r="B1293" i="10"/>
  <c r="B1294" i="10"/>
  <c r="B1295" i="10"/>
  <c r="B1296" i="10"/>
  <c r="B1297" i="10"/>
  <c r="B1298" i="10"/>
  <c r="B1299" i="10"/>
  <c r="B1300" i="10"/>
  <c r="B1301" i="10"/>
  <c r="B1302" i="10"/>
  <c r="B1303" i="10"/>
  <c r="B1304" i="10"/>
  <c r="B1305" i="10"/>
  <c r="B1306" i="10"/>
  <c r="B1307" i="10"/>
  <c r="B1308" i="10"/>
  <c r="B1309" i="10"/>
  <c r="B1310" i="10"/>
  <c r="B1311" i="10"/>
  <c r="B1312" i="10"/>
  <c r="B1313" i="10"/>
  <c r="B1314" i="10"/>
  <c r="B1315" i="10"/>
  <c r="B1316" i="10"/>
  <c r="B1317" i="10"/>
  <c r="B1318" i="10"/>
  <c r="B1319" i="10"/>
  <c r="B1320" i="10"/>
  <c r="B1321" i="10"/>
  <c r="B1322" i="10"/>
  <c r="B1323" i="10"/>
  <c r="B1324" i="10"/>
  <c r="B1325" i="10"/>
  <c r="B1326" i="10"/>
  <c r="B1327" i="10"/>
  <c r="B1328" i="10"/>
  <c r="B1329" i="10"/>
  <c r="B1330" i="10"/>
  <c r="B1331" i="10"/>
  <c r="B1332" i="10"/>
  <c r="B1333" i="10"/>
  <c r="B1334" i="10"/>
  <c r="B1335" i="10"/>
  <c r="B1336" i="10"/>
  <c r="B1337" i="10"/>
  <c r="B1338" i="10"/>
  <c r="B1339" i="10"/>
  <c r="B1340" i="10"/>
  <c r="B1341" i="10"/>
  <c r="B1342" i="10"/>
  <c r="B1343" i="10"/>
  <c r="B1344" i="10"/>
  <c r="B1345" i="10"/>
  <c r="B1346" i="10"/>
  <c r="B1347" i="10"/>
  <c r="B1348" i="10"/>
  <c r="B1349" i="10"/>
  <c r="B1350" i="10"/>
  <c r="B1351" i="10"/>
  <c r="B1352" i="10"/>
  <c r="B1353" i="10"/>
  <c r="B1354" i="10"/>
  <c r="B1355" i="10"/>
  <c r="B1356" i="10"/>
  <c r="B1357" i="10"/>
  <c r="B1358" i="10"/>
  <c r="B1359" i="10"/>
  <c r="B1360" i="10"/>
  <c r="B1361" i="10"/>
  <c r="B1362" i="10"/>
  <c r="B1363" i="10"/>
  <c r="B1364" i="10"/>
  <c r="B1365" i="10"/>
  <c r="B1366" i="10"/>
  <c r="B1367" i="10"/>
  <c r="B1368" i="10"/>
  <c r="B1369" i="10"/>
  <c r="B1370" i="10"/>
  <c r="B1371" i="10"/>
  <c r="B1372" i="10"/>
  <c r="B1373" i="10"/>
  <c r="B1374" i="10"/>
  <c r="B1375" i="10"/>
  <c r="B1376" i="10"/>
  <c r="B1377" i="10"/>
  <c r="B1378" i="10"/>
  <c r="B1379" i="10"/>
  <c r="B1380" i="10"/>
  <c r="B1381" i="10"/>
  <c r="B1382" i="10"/>
  <c r="B1383" i="10"/>
  <c r="B1384" i="10"/>
  <c r="B1385" i="10"/>
  <c r="B1386" i="10"/>
  <c r="B1387" i="10"/>
  <c r="B1290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1201" i="10"/>
  <c r="B1202" i="10"/>
  <c r="B1203" i="10"/>
  <c r="B1204" i="10"/>
  <c r="B1205" i="10"/>
  <c r="B1206" i="10"/>
  <c r="B1207" i="10"/>
  <c r="B1208" i="10"/>
  <c r="B1209" i="10"/>
  <c r="B1210" i="10"/>
  <c r="B1211" i="10"/>
  <c r="B1212" i="10"/>
  <c r="B1213" i="10"/>
  <c r="B1214" i="10"/>
  <c r="B1215" i="10"/>
  <c r="B1216" i="10"/>
  <c r="B1217" i="10"/>
  <c r="B1218" i="10"/>
  <c r="B1219" i="10"/>
  <c r="B1220" i="10"/>
  <c r="B1221" i="10"/>
  <c r="B1222" i="10"/>
  <c r="B1223" i="10"/>
  <c r="B1224" i="10"/>
  <c r="B1225" i="10"/>
  <c r="B1226" i="10"/>
  <c r="B1227" i="10"/>
  <c r="B1228" i="10"/>
  <c r="B1229" i="10"/>
  <c r="B1230" i="10"/>
  <c r="B1231" i="10"/>
  <c r="B1232" i="10"/>
  <c r="B1233" i="10"/>
  <c r="B1234" i="10"/>
  <c r="B1235" i="10"/>
  <c r="B1236" i="10"/>
  <c r="B1237" i="10"/>
  <c r="B1238" i="10"/>
  <c r="B1239" i="10"/>
  <c r="B1240" i="10"/>
  <c r="B1241" i="10"/>
  <c r="B1242" i="10"/>
  <c r="B1243" i="10"/>
  <c r="B1244" i="10"/>
  <c r="B1245" i="10"/>
  <c r="B1246" i="10"/>
  <c r="B1247" i="10"/>
  <c r="B1248" i="10"/>
  <c r="B1249" i="10"/>
  <c r="B1250" i="10"/>
  <c r="B1251" i="10"/>
  <c r="B1252" i="10"/>
  <c r="B1253" i="10"/>
  <c r="B1254" i="10"/>
  <c r="B1255" i="10"/>
  <c r="B1256" i="10"/>
  <c r="B1257" i="10"/>
  <c r="B1258" i="10"/>
  <c r="B1259" i="10"/>
  <c r="B1260" i="10"/>
  <c r="B1261" i="10"/>
  <c r="B1262" i="10"/>
  <c r="B1263" i="10"/>
  <c r="B1264" i="10"/>
  <c r="B1265" i="10"/>
  <c r="B1266" i="10"/>
  <c r="B1267" i="10"/>
  <c r="B1268" i="10"/>
  <c r="B1269" i="10"/>
  <c r="B1172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056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939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822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706" i="10"/>
  <c r="E688" i="10"/>
  <c r="F688" i="10"/>
  <c r="G688" i="10"/>
  <c r="D688" i="10"/>
  <c r="H688" i="10"/>
  <c r="K649" i="10"/>
  <c r="K595" i="10"/>
  <c r="K682" i="10"/>
  <c r="K683" i="10"/>
  <c r="K684" i="10"/>
  <c r="K685" i="10"/>
  <c r="K686" i="10"/>
  <c r="K681" i="10"/>
  <c r="K679" i="10"/>
  <c r="K680" i="10"/>
  <c r="K678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K671" i="10"/>
  <c r="K672" i="10"/>
  <c r="K673" i="10"/>
  <c r="K674" i="10"/>
  <c r="K675" i="10"/>
  <c r="K676" i="10"/>
  <c r="K677" i="10"/>
  <c r="K650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596" i="10"/>
  <c r="K590" i="10"/>
  <c r="K591" i="10"/>
  <c r="K592" i="10"/>
  <c r="K593" i="10"/>
  <c r="K594" i="10"/>
  <c r="K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589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472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356" i="10"/>
  <c r="K688" i="10" l="1"/>
  <c r="B241" i="10" l="1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240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124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9" i="10"/>
  <c r="R92" i="8" l="1"/>
  <c r="P92" i="8"/>
  <c r="O92" i="8"/>
  <c r="K67" i="8"/>
  <c r="M67" i="8"/>
  <c r="N67" i="8"/>
  <c r="C67" i="8"/>
  <c r="K69" i="8"/>
  <c r="M69" i="8"/>
  <c r="N69" i="8"/>
  <c r="C69" i="8"/>
  <c r="K63" i="8"/>
  <c r="M63" i="8"/>
  <c r="N63" i="8"/>
  <c r="C63" i="8"/>
  <c r="O97" i="8"/>
  <c r="P97" i="8"/>
  <c r="R97" i="8"/>
  <c r="T97" i="8"/>
  <c r="P10" i="8"/>
  <c r="R10" i="8"/>
  <c r="M113" i="2"/>
  <c r="L113" i="2"/>
  <c r="K113" i="2"/>
  <c r="K110" i="8" s="1"/>
  <c r="J113" i="2"/>
  <c r="J112" i="8"/>
  <c r="T92" i="8"/>
  <c r="J110" i="8" l="1"/>
  <c r="O112" i="2"/>
  <c r="O113" i="2" s="1"/>
  <c r="L110" i="8"/>
  <c r="K112" i="8"/>
  <c r="Q92" i="8"/>
  <c r="S92" i="8" s="1"/>
  <c r="U92" i="8" s="1"/>
  <c r="H113" i="2"/>
  <c r="C110" i="8"/>
  <c r="Q10" i="8"/>
  <c r="S10" i="8" s="1"/>
  <c r="P67" i="8"/>
  <c r="R63" i="8"/>
  <c r="P69" i="8"/>
  <c r="Q97" i="8"/>
  <c r="S97" i="8" s="1"/>
  <c r="U97" i="8" s="1"/>
  <c r="P61" i="8"/>
  <c r="T61" i="8"/>
  <c r="T69" i="8"/>
  <c r="R67" i="8"/>
  <c r="R61" i="8"/>
  <c r="T63" i="8"/>
  <c r="P63" i="8"/>
  <c r="R69" i="8"/>
  <c r="R102" i="8"/>
  <c r="T67" i="8"/>
  <c r="T17" i="8"/>
  <c r="R17" i="8"/>
  <c r="P17" i="8"/>
  <c r="T10" i="8"/>
  <c r="T102" i="8"/>
  <c r="P102" i="8"/>
  <c r="O102" i="8"/>
  <c r="O61" i="8"/>
  <c r="U10" i="8" l="1"/>
  <c r="Q61" i="8"/>
  <c r="S61" i="8" s="1"/>
  <c r="U61" i="8" s="1"/>
  <c r="Q102" i="8"/>
  <c r="S102" i="8" s="1"/>
  <c r="N66" i="8"/>
  <c r="L51" i="8"/>
  <c r="M51" i="8"/>
  <c r="N51" i="8"/>
  <c r="L52" i="8"/>
  <c r="M52" i="8"/>
  <c r="N52" i="8"/>
  <c r="H52" i="8"/>
  <c r="K52" i="8"/>
  <c r="H51" i="8"/>
  <c r="K51" i="8"/>
  <c r="T22" i="8"/>
  <c r="T24" i="8"/>
  <c r="T25" i="8"/>
  <c r="T26" i="8"/>
  <c r="H81" i="8" l="1"/>
  <c r="L81" i="8"/>
  <c r="R26" i="8"/>
  <c r="R30" i="8"/>
  <c r="R28" i="8"/>
  <c r="R27" i="8"/>
  <c r="R25" i="8"/>
  <c r="O30" i="8"/>
  <c r="O22" i="8"/>
  <c r="O21" i="8"/>
  <c r="O20" i="8"/>
  <c r="O19" i="8"/>
  <c r="O16" i="8"/>
  <c r="O15" i="8"/>
  <c r="P11" i="8"/>
  <c r="P26" i="8"/>
  <c r="P24" i="8"/>
  <c r="P22" i="8"/>
  <c r="P21" i="8"/>
  <c r="P20" i="8"/>
  <c r="P19" i="8"/>
  <c r="P16" i="8"/>
  <c r="P15" i="8"/>
  <c r="O9" i="8"/>
  <c r="R22" i="8"/>
  <c r="R21" i="8"/>
  <c r="R20" i="8"/>
  <c r="R19" i="8"/>
  <c r="R16" i="8"/>
  <c r="R15" i="8"/>
  <c r="R51" i="8"/>
  <c r="P52" i="8"/>
  <c r="T52" i="8"/>
  <c r="P31" i="8"/>
  <c r="O26" i="8"/>
  <c r="O25" i="8"/>
  <c r="O24" i="8"/>
  <c r="O11" i="8"/>
  <c r="P9" i="8"/>
  <c r="P28" i="8"/>
  <c r="P27" i="8"/>
  <c r="P25" i="8"/>
  <c r="P23" i="8"/>
  <c r="P51" i="8"/>
  <c r="R52" i="8"/>
  <c r="T51" i="8"/>
  <c r="U102" i="8"/>
  <c r="Q15" i="8" l="1"/>
  <c r="S15" i="8" s="1"/>
  <c r="Q16" i="8"/>
  <c r="S16" i="8" s="1"/>
  <c r="Q20" i="8"/>
  <c r="S20" i="8" s="1"/>
  <c r="Q9" i="8"/>
  <c r="Q26" i="8"/>
  <c r="S26" i="8" s="1"/>
  <c r="U26" i="8" s="1"/>
  <c r="Q19" i="8"/>
  <c r="S19" i="8" s="1"/>
  <c r="Q22" i="8"/>
  <c r="S22" i="8" s="1"/>
  <c r="U22" i="8" s="1"/>
  <c r="Q11" i="8"/>
  <c r="Q21" i="8"/>
  <c r="S21" i="8" s="1"/>
  <c r="Q24" i="8"/>
  <c r="Q25" i="8"/>
  <c r="S25" i="8" s="1"/>
  <c r="U25" i="8" s="1"/>
  <c r="H32" i="8" l="1"/>
  <c r="H115" i="5"/>
  <c r="T104" i="8" l="1"/>
  <c r="R104" i="8"/>
  <c r="P14" i="8"/>
  <c r="P104" i="8"/>
  <c r="P12" i="8"/>
  <c r="P30" i="8" l="1"/>
  <c r="Q30" i="8" s="1"/>
  <c r="S30" i="8" s="1"/>
  <c r="O23" i="8" l="1"/>
  <c r="Q23" i="8" s="1"/>
  <c r="N101" i="8" l="1"/>
  <c r="M35" i="8" l="1"/>
  <c r="N35" i="8"/>
  <c r="M71" i="8" l="1"/>
  <c r="N71" i="8"/>
  <c r="M101" i="8"/>
  <c r="K66" i="8"/>
  <c r="M66" i="8"/>
  <c r="L32" i="8"/>
  <c r="T71" i="8" l="1"/>
  <c r="T7" i="8"/>
  <c r="L108" i="8"/>
  <c r="R13" i="8"/>
  <c r="T66" i="8"/>
  <c r="T13" i="8"/>
  <c r="R71" i="8"/>
  <c r="M95" i="8"/>
  <c r="N95" i="8"/>
  <c r="M96" i="8"/>
  <c r="N96" i="8"/>
  <c r="M98" i="8"/>
  <c r="N99" i="8"/>
  <c r="N103" i="8"/>
  <c r="M34" i="8"/>
  <c r="N34" i="8"/>
  <c r="M36" i="8"/>
  <c r="N36" i="8"/>
  <c r="N39" i="8"/>
  <c r="M40" i="8"/>
  <c r="N40" i="8"/>
  <c r="M41" i="8"/>
  <c r="N41" i="8"/>
  <c r="M44" i="8"/>
  <c r="N44" i="8"/>
  <c r="M45" i="8"/>
  <c r="N45" i="8"/>
  <c r="M46" i="8"/>
  <c r="N46" i="8"/>
  <c r="M47" i="8"/>
  <c r="N47" i="8"/>
  <c r="M49" i="8"/>
  <c r="N49" i="8"/>
  <c r="M50" i="8"/>
  <c r="N50" i="8"/>
  <c r="K53" i="8"/>
  <c r="M53" i="8"/>
  <c r="N53" i="8"/>
  <c r="K54" i="8"/>
  <c r="M54" i="8"/>
  <c r="N54" i="8"/>
  <c r="K55" i="8"/>
  <c r="N55" i="8"/>
  <c r="K56" i="8"/>
  <c r="M56" i="8"/>
  <c r="N56" i="8"/>
  <c r="M57" i="8"/>
  <c r="N57" i="8"/>
  <c r="M58" i="8"/>
  <c r="N58" i="8"/>
  <c r="M59" i="8"/>
  <c r="N59" i="8"/>
  <c r="M60" i="8"/>
  <c r="N60" i="8"/>
  <c r="K62" i="8"/>
  <c r="M62" i="8"/>
  <c r="N62" i="8"/>
  <c r="K64" i="8"/>
  <c r="M64" i="8"/>
  <c r="N64" i="8"/>
  <c r="N65" i="8"/>
  <c r="K68" i="8"/>
  <c r="M68" i="8"/>
  <c r="N68" i="8"/>
  <c r="K70" i="8"/>
  <c r="M70" i="8"/>
  <c r="N70" i="8"/>
  <c r="K85" i="8"/>
  <c r="M86" i="8"/>
  <c r="N86" i="8"/>
  <c r="R101" i="8" l="1"/>
  <c r="R98" i="8"/>
  <c r="T79" i="8"/>
  <c r="T75" i="8"/>
  <c r="T70" i="8"/>
  <c r="T64" i="8"/>
  <c r="T60" i="8"/>
  <c r="T58" i="8"/>
  <c r="T56" i="8"/>
  <c r="T54" i="8"/>
  <c r="T50" i="8"/>
  <c r="T47" i="8"/>
  <c r="T45" i="8"/>
  <c r="T43" i="8"/>
  <c r="T40" i="8"/>
  <c r="T38" i="8"/>
  <c r="T36" i="8"/>
  <c r="R78" i="8"/>
  <c r="R74" i="8"/>
  <c r="R68" i="8"/>
  <c r="R62" i="8"/>
  <c r="R59" i="8"/>
  <c r="R57" i="8"/>
  <c r="R55" i="8"/>
  <c r="R53" i="8"/>
  <c r="R49" i="8"/>
  <c r="R46" i="8"/>
  <c r="R44" i="8"/>
  <c r="R41" i="8"/>
  <c r="R39" i="8"/>
  <c r="R37" i="8"/>
  <c r="R99" i="8"/>
  <c r="R96" i="8"/>
  <c r="R79" i="8"/>
  <c r="T78" i="8"/>
  <c r="R75" i="8"/>
  <c r="T74" i="8"/>
  <c r="R70" i="8"/>
  <c r="T68" i="8"/>
  <c r="R64" i="8"/>
  <c r="T62" i="8"/>
  <c r="R60" i="8"/>
  <c r="T59" i="8"/>
  <c r="R58" i="8"/>
  <c r="T57" i="8"/>
  <c r="R56" i="8"/>
  <c r="T55" i="8"/>
  <c r="R54" i="8"/>
  <c r="T53" i="8"/>
  <c r="R50" i="8"/>
  <c r="T49" i="8"/>
  <c r="R47" i="8"/>
  <c r="T46" i="8"/>
  <c r="R45" i="8"/>
  <c r="T44" i="8"/>
  <c r="R43" i="8"/>
  <c r="T41" i="8"/>
  <c r="R40" i="8"/>
  <c r="T39" i="8"/>
  <c r="R38" i="8"/>
  <c r="T37" i="8"/>
  <c r="R36" i="8"/>
  <c r="T101" i="8"/>
  <c r="T98" i="8"/>
  <c r="T96" i="8"/>
  <c r="C75" i="8" l="1"/>
  <c r="P78" i="8" l="1"/>
  <c r="P75" i="8"/>
  <c r="O78" i="8"/>
  <c r="G95" i="8"/>
  <c r="G96" i="8"/>
  <c r="G99" i="8"/>
  <c r="G103" i="8"/>
  <c r="G86" i="8"/>
  <c r="G87" i="8"/>
  <c r="G34" i="8"/>
  <c r="G35" i="8"/>
  <c r="G36" i="8"/>
  <c r="G71" i="8"/>
  <c r="Q78" i="8" l="1"/>
  <c r="S78" i="8" s="1"/>
  <c r="U78" i="8" s="1"/>
  <c r="C35" i="8"/>
  <c r="P71" i="8"/>
  <c r="C71" i="8"/>
  <c r="F87" i="8"/>
  <c r="O71" i="8" l="1"/>
  <c r="Q71" i="8" s="1"/>
  <c r="E101" i="8"/>
  <c r="C32" i="8"/>
  <c r="S71" i="8" l="1"/>
  <c r="U71" i="8" s="1"/>
  <c r="O7" i="8"/>
  <c r="Q7" i="8" s="1"/>
  <c r="S7" i="8" s="1"/>
  <c r="U7" i="8" s="1"/>
  <c r="C66" i="8"/>
  <c r="P13" i="8"/>
  <c r="G120" i="5"/>
  <c r="G119" i="8" s="1"/>
  <c r="E32" i="8" l="1"/>
  <c r="O66" i="8"/>
  <c r="E103" i="8" l="1"/>
  <c r="P103" i="8"/>
  <c r="T30" i="8"/>
  <c r="U30" i="8" s="1"/>
  <c r="P36" i="8"/>
  <c r="P37" i="8"/>
  <c r="P38" i="8"/>
  <c r="P39" i="8"/>
  <c r="P40" i="8"/>
  <c r="P41" i="8"/>
  <c r="P43" i="8"/>
  <c r="P44" i="8"/>
  <c r="P45" i="8"/>
  <c r="P46" i="8"/>
  <c r="P47" i="8"/>
  <c r="P49" i="8"/>
  <c r="P50" i="8"/>
  <c r="P53" i="8"/>
  <c r="P54" i="8"/>
  <c r="P55" i="8"/>
  <c r="P56" i="8"/>
  <c r="P57" i="8"/>
  <c r="P58" i="8"/>
  <c r="P59" i="8"/>
  <c r="P60" i="8"/>
  <c r="P62" i="8"/>
  <c r="P64" i="8"/>
  <c r="P65" i="8"/>
  <c r="P68" i="8"/>
  <c r="P70" i="8"/>
  <c r="P74" i="8"/>
  <c r="P79" i="8"/>
  <c r="O103" i="8" l="1"/>
  <c r="Q103" i="8" s="1"/>
  <c r="C74" i="8"/>
  <c r="O74" i="8" s="1"/>
  <c r="Q74" i="8" s="1"/>
  <c r="S74" i="8" s="1"/>
  <c r="U74" i="8" s="1"/>
  <c r="O79" i="8" l="1"/>
  <c r="Q79" i="8" s="1"/>
  <c r="S79" i="8" s="1"/>
  <c r="U79" i="8" s="1"/>
  <c r="G32" i="8" l="1"/>
  <c r="J115" i="5"/>
  <c r="G101" i="8" l="1"/>
  <c r="P66" i="8"/>
  <c r="L120" i="5"/>
  <c r="M122" i="4"/>
  <c r="M122" i="5" s="1"/>
  <c r="N122" i="4"/>
  <c r="N122" i="5" s="1"/>
  <c r="K120" i="2"/>
  <c r="K121" i="5" s="1"/>
  <c r="K120" i="8" s="1"/>
  <c r="K118" i="8" l="1"/>
  <c r="R120" i="8"/>
  <c r="K127" i="8"/>
  <c r="Q66" i="8"/>
  <c r="K123" i="5"/>
  <c r="N124" i="4"/>
  <c r="M124" i="4"/>
  <c r="K122" i="2"/>
  <c r="R118" i="8" l="1"/>
  <c r="S120" i="8"/>
  <c r="S118" i="8"/>
  <c r="K126" i="8"/>
  <c r="O37" i="8"/>
  <c r="Q37" i="8" s="1"/>
  <c r="S37" i="8" s="1"/>
  <c r="U37" i="8" s="1"/>
  <c r="P32" i="8" l="1"/>
  <c r="G84" i="8" l="1"/>
  <c r="G85" i="8"/>
  <c r="C34" i="8"/>
  <c r="C36" i="8"/>
  <c r="O36" i="8" s="1"/>
  <c r="Q36" i="8" s="1"/>
  <c r="S36" i="8" s="1"/>
  <c r="U36" i="8" s="1"/>
  <c r="O38" i="8"/>
  <c r="Q38" i="8" s="1"/>
  <c r="S38" i="8" s="1"/>
  <c r="U38" i="8" s="1"/>
  <c r="C39" i="8"/>
  <c r="O39" i="8" s="1"/>
  <c r="Q39" i="8" s="1"/>
  <c r="S39" i="8" s="1"/>
  <c r="U39" i="8" s="1"/>
  <c r="O40" i="8"/>
  <c r="Q40" i="8" s="1"/>
  <c r="S40" i="8" s="1"/>
  <c r="U40" i="8" s="1"/>
  <c r="C41" i="8"/>
  <c r="O41" i="8" s="1"/>
  <c r="Q41" i="8" s="1"/>
  <c r="S41" i="8" s="1"/>
  <c r="U41" i="8" s="1"/>
  <c r="O43" i="8"/>
  <c r="Q43" i="8" s="1"/>
  <c r="S43" i="8" s="1"/>
  <c r="U43" i="8" s="1"/>
  <c r="C44" i="8"/>
  <c r="O44" i="8" s="1"/>
  <c r="Q44" i="8" s="1"/>
  <c r="S44" i="8" s="1"/>
  <c r="U44" i="8" s="1"/>
  <c r="C45" i="8"/>
  <c r="O45" i="8" s="1"/>
  <c r="Q45" i="8" s="1"/>
  <c r="S45" i="8" s="1"/>
  <c r="U45" i="8" s="1"/>
  <c r="C46" i="8"/>
  <c r="C47" i="8"/>
  <c r="O47" i="8" s="1"/>
  <c r="Q47" i="8" s="1"/>
  <c r="S47" i="8" s="1"/>
  <c r="U47" i="8" s="1"/>
  <c r="C49" i="8"/>
  <c r="O49" i="8" s="1"/>
  <c r="Q49" i="8" s="1"/>
  <c r="S49" i="8" s="1"/>
  <c r="U49" i="8" s="1"/>
  <c r="C50" i="8"/>
  <c r="O50" i="8" s="1"/>
  <c r="Q50" i="8" s="1"/>
  <c r="S50" i="8" s="1"/>
  <c r="U50" i="8" s="1"/>
  <c r="C51" i="8"/>
  <c r="C52" i="8"/>
  <c r="C53" i="8"/>
  <c r="O53" i="8" s="1"/>
  <c r="Q53" i="8" s="1"/>
  <c r="S53" i="8" s="1"/>
  <c r="U53" i="8" s="1"/>
  <c r="C54" i="8"/>
  <c r="O54" i="8" s="1"/>
  <c r="Q54" i="8" s="1"/>
  <c r="S54" i="8" s="1"/>
  <c r="U54" i="8" s="1"/>
  <c r="O55" i="8"/>
  <c r="Q55" i="8" s="1"/>
  <c r="S55" i="8" s="1"/>
  <c r="U55" i="8" s="1"/>
  <c r="C56" i="8"/>
  <c r="O56" i="8" s="1"/>
  <c r="Q56" i="8" s="1"/>
  <c r="S56" i="8" s="1"/>
  <c r="U56" i="8" s="1"/>
  <c r="C57" i="8"/>
  <c r="O57" i="8" s="1"/>
  <c r="Q57" i="8" s="1"/>
  <c r="S57" i="8" s="1"/>
  <c r="U57" i="8" s="1"/>
  <c r="C58" i="8"/>
  <c r="O58" i="8" s="1"/>
  <c r="Q58" i="8" s="1"/>
  <c r="S58" i="8" s="1"/>
  <c r="U58" i="8" s="1"/>
  <c r="C59" i="8"/>
  <c r="O59" i="8" s="1"/>
  <c r="Q59" i="8" s="1"/>
  <c r="S59" i="8" s="1"/>
  <c r="U59" i="8" s="1"/>
  <c r="C60" i="8"/>
  <c r="O60" i="8" s="1"/>
  <c r="Q60" i="8" s="1"/>
  <c r="S60" i="8" s="1"/>
  <c r="U60" i="8" s="1"/>
  <c r="C62" i="8"/>
  <c r="O62" i="8" s="1"/>
  <c r="Q62" i="8" s="1"/>
  <c r="S62" i="8" s="1"/>
  <c r="U62" i="8" s="1"/>
  <c r="C64" i="8"/>
  <c r="O64" i="8" s="1"/>
  <c r="Q64" i="8" s="1"/>
  <c r="S64" i="8" s="1"/>
  <c r="U64" i="8" s="1"/>
  <c r="O65" i="8"/>
  <c r="Q65" i="8" s="1"/>
  <c r="C68" i="8"/>
  <c r="O68" i="8" s="1"/>
  <c r="Q68" i="8" s="1"/>
  <c r="S68" i="8" s="1"/>
  <c r="U68" i="8" s="1"/>
  <c r="C70" i="8"/>
  <c r="E95" i="8"/>
  <c r="E96" i="8"/>
  <c r="E98" i="8"/>
  <c r="E99" i="8"/>
  <c r="E86" i="8"/>
  <c r="E87" i="8"/>
  <c r="C81" i="8" l="1"/>
  <c r="E105" i="8"/>
  <c r="E81" i="8"/>
  <c r="K81" i="8"/>
  <c r="G81" i="8"/>
  <c r="F81" i="8"/>
  <c r="N81" i="8"/>
  <c r="G105" i="8"/>
  <c r="G88" i="8"/>
  <c r="G108" i="8" l="1"/>
  <c r="P96" i="8"/>
  <c r="P98" i="8"/>
  <c r="P99" i="8"/>
  <c r="P101" i="8"/>
  <c r="O101" i="8"/>
  <c r="O99" i="8"/>
  <c r="C98" i="8"/>
  <c r="O98" i="8" s="1"/>
  <c r="O96" i="8"/>
  <c r="D86" i="8"/>
  <c r="H86" i="8"/>
  <c r="D87" i="8"/>
  <c r="H87" i="8"/>
  <c r="K87" i="8"/>
  <c r="M87" i="8"/>
  <c r="N87" i="8"/>
  <c r="C87" i="8"/>
  <c r="T12" i="8"/>
  <c r="R14" i="8"/>
  <c r="T14" i="8"/>
  <c r="T15" i="8"/>
  <c r="U15" i="8" s="1"/>
  <c r="T16" i="8"/>
  <c r="U16" i="8" s="1"/>
  <c r="T19" i="8"/>
  <c r="U19" i="8" s="1"/>
  <c r="T20" i="8"/>
  <c r="U20" i="8" s="1"/>
  <c r="T21" i="8"/>
  <c r="U21" i="8" s="1"/>
  <c r="T27" i="8"/>
  <c r="T28" i="8"/>
  <c r="Q96" i="8" l="1"/>
  <c r="S96" i="8" s="1"/>
  <c r="U96" i="8" s="1"/>
  <c r="R31" i="8"/>
  <c r="O86" i="8"/>
  <c r="T31" i="8"/>
  <c r="R12" i="8"/>
  <c r="T11" i="8"/>
  <c r="R11" i="8"/>
  <c r="S11" i="8" s="1"/>
  <c r="T9" i="8"/>
  <c r="R9" i="8"/>
  <c r="S9" i="8" s="1"/>
  <c r="O87" i="8"/>
  <c r="Q98" i="8"/>
  <c r="S98" i="8" s="1"/>
  <c r="U98" i="8" s="1"/>
  <c r="Q101" i="8"/>
  <c r="S101" i="8" s="1"/>
  <c r="U101" i="8" s="1"/>
  <c r="Q99" i="8"/>
  <c r="S99" i="8" s="1"/>
  <c r="E84" i="8"/>
  <c r="E85" i="8"/>
  <c r="D84" i="8"/>
  <c r="H84" i="8"/>
  <c r="J88" i="8"/>
  <c r="J108" i="8" s="1"/>
  <c r="J114" i="8" s="1"/>
  <c r="K84" i="8"/>
  <c r="M84" i="8"/>
  <c r="N84" i="8"/>
  <c r="H85" i="8"/>
  <c r="M85" i="8"/>
  <c r="N85" i="8"/>
  <c r="C105" i="8"/>
  <c r="C85" i="8"/>
  <c r="U9" i="8" l="1"/>
  <c r="U11" i="8"/>
  <c r="O91" i="8"/>
  <c r="O93" i="8"/>
  <c r="F112" i="8" l="1"/>
  <c r="G112" i="8"/>
  <c r="H112" i="8"/>
  <c r="L112" i="8"/>
  <c r="L114" i="8" s="1"/>
  <c r="M112" i="8"/>
  <c r="N112" i="8"/>
  <c r="D110" i="8"/>
  <c r="M110" i="8"/>
  <c r="P93" i="8"/>
  <c r="Q93" i="8" s="1"/>
  <c r="R93" i="8"/>
  <c r="T93" i="8"/>
  <c r="T91" i="8"/>
  <c r="R91" i="8"/>
  <c r="P91" i="8"/>
  <c r="Q91" i="8" s="1"/>
  <c r="C17" i="6" l="1"/>
  <c r="T112" i="8"/>
  <c r="S91" i="8"/>
  <c r="U91" i="8" s="1"/>
  <c r="N110" i="8"/>
  <c r="T110" i="8" s="1"/>
  <c r="G110" i="8"/>
  <c r="G114" i="8" s="1"/>
  <c r="E110" i="8"/>
  <c r="H110" i="8"/>
  <c r="F110" i="8"/>
  <c r="E112" i="8"/>
  <c r="S93" i="8"/>
  <c r="U93" i="8" s="1"/>
  <c r="E11" i="7"/>
  <c r="E15" i="7"/>
  <c r="D14" i="7"/>
  <c r="E14" i="7" s="1"/>
  <c r="H120" i="5"/>
  <c r="E119" i="8"/>
  <c r="D121" i="5"/>
  <c r="E120" i="2"/>
  <c r="E122" i="2" s="1"/>
  <c r="F120" i="2"/>
  <c r="F122" i="2" s="1"/>
  <c r="G120" i="2"/>
  <c r="G121" i="5" s="1"/>
  <c r="G120" i="8" s="1"/>
  <c r="H120" i="2"/>
  <c r="H121" i="5" s="1"/>
  <c r="H120" i="8" s="1"/>
  <c r="J120" i="2"/>
  <c r="L120" i="2"/>
  <c r="M120" i="2"/>
  <c r="N120" i="8"/>
  <c r="C120" i="2"/>
  <c r="D122" i="4"/>
  <c r="E122" i="4"/>
  <c r="E122" i="5" s="1"/>
  <c r="F122" i="4"/>
  <c r="F122" i="5" s="1"/>
  <c r="G122" i="4"/>
  <c r="G122" i="5" s="1"/>
  <c r="G121" i="8" s="1"/>
  <c r="H122" i="4"/>
  <c r="J122" i="4"/>
  <c r="J122" i="5" s="1"/>
  <c r="C122" i="4"/>
  <c r="C122" i="5" s="1"/>
  <c r="T126" i="8" l="1"/>
  <c r="U120" i="8"/>
  <c r="T120" i="8"/>
  <c r="G118" i="8"/>
  <c r="G131" i="8" s="1"/>
  <c r="C122" i="2"/>
  <c r="C121" i="5"/>
  <c r="C120" i="8" s="1"/>
  <c r="J124" i="4"/>
  <c r="J121" i="8"/>
  <c r="H124" i="4"/>
  <c r="H122" i="5"/>
  <c r="H121" i="8" s="1"/>
  <c r="D124" i="4"/>
  <c r="D122" i="5"/>
  <c r="D121" i="8" s="1"/>
  <c r="F121" i="5"/>
  <c r="F120" i="8" s="1"/>
  <c r="P120" i="8" s="1"/>
  <c r="O120" i="2"/>
  <c r="O122" i="2" s="1"/>
  <c r="N126" i="8"/>
  <c r="L121" i="5"/>
  <c r="L120" i="8" s="1"/>
  <c r="L122" i="2"/>
  <c r="J121" i="5"/>
  <c r="J120" i="8" s="1"/>
  <c r="E124" i="4"/>
  <c r="E121" i="8"/>
  <c r="E121" i="5"/>
  <c r="E120" i="8" s="1"/>
  <c r="O119" i="4"/>
  <c r="O122" i="4" s="1"/>
  <c r="O124" i="4" s="1"/>
  <c r="O119" i="3"/>
  <c r="O122" i="3" s="1"/>
  <c r="O124" i="3" s="1"/>
  <c r="C124" i="4"/>
  <c r="M121" i="5"/>
  <c r="H122" i="2"/>
  <c r="O110" i="8"/>
  <c r="J122" i="2"/>
  <c r="G126" i="8"/>
  <c r="H126" i="8"/>
  <c r="M121" i="8"/>
  <c r="F121" i="8"/>
  <c r="M122" i="2"/>
  <c r="O112" i="8"/>
  <c r="R126" i="8"/>
  <c r="N121" i="8"/>
  <c r="R112" i="8"/>
  <c r="R127" i="8" s="1"/>
  <c r="G122" i="2"/>
  <c r="P112" i="8"/>
  <c r="G124" i="4"/>
  <c r="F124" i="4"/>
  <c r="H119" i="8"/>
  <c r="J119" i="8"/>
  <c r="N119" i="8"/>
  <c r="M119" i="8"/>
  <c r="D120" i="8"/>
  <c r="D119" i="8"/>
  <c r="D20" i="7"/>
  <c r="E20" i="7" s="1"/>
  <c r="T121" i="8" l="1"/>
  <c r="T127" i="8" s="1"/>
  <c r="U121" i="8"/>
  <c r="U119" i="8"/>
  <c r="T119" i="8"/>
  <c r="P121" i="8"/>
  <c r="H118" i="8"/>
  <c r="P126" i="8"/>
  <c r="P127" i="8"/>
  <c r="O120" i="8"/>
  <c r="D127" i="8"/>
  <c r="G125" i="8"/>
  <c r="M120" i="8"/>
  <c r="O121" i="5"/>
  <c r="C121" i="8"/>
  <c r="O122" i="5"/>
  <c r="H127" i="8"/>
  <c r="N127" i="8"/>
  <c r="M127" i="8"/>
  <c r="L126" i="8"/>
  <c r="J125" i="8"/>
  <c r="G127" i="8"/>
  <c r="O2" i="5"/>
  <c r="D126" i="8"/>
  <c r="E126" i="8"/>
  <c r="L123" i="5"/>
  <c r="D17" i="6" s="1"/>
  <c r="J127" i="8"/>
  <c r="J126" i="8"/>
  <c r="E118" i="8"/>
  <c r="F126" i="8"/>
  <c r="C12" i="6"/>
  <c r="F127" i="8"/>
  <c r="F119" i="8"/>
  <c r="P119" i="8" s="1"/>
  <c r="D118" i="8"/>
  <c r="C126" i="8"/>
  <c r="E127" i="8"/>
  <c r="Q112" i="8"/>
  <c r="D123" i="5"/>
  <c r="L119" i="8"/>
  <c r="L121" i="8"/>
  <c r="N118" i="8"/>
  <c r="M123" i="5"/>
  <c r="D18" i="6" s="1"/>
  <c r="N123" i="5"/>
  <c r="J118" i="8"/>
  <c r="J123" i="5"/>
  <c r="D15" i="6" s="1"/>
  <c r="D14" i="6"/>
  <c r="H123" i="5"/>
  <c r="D13" i="6" s="1"/>
  <c r="G123" i="5"/>
  <c r="D12" i="6" s="1"/>
  <c r="D16" i="6"/>
  <c r="E123" i="5"/>
  <c r="T94" i="8"/>
  <c r="P94" i="8"/>
  <c r="Q94" i="8" s="1"/>
  <c r="R94" i="8"/>
  <c r="H105" i="8"/>
  <c r="F105" i="8"/>
  <c r="T95" i="8"/>
  <c r="P95" i="8"/>
  <c r="T86" i="8"/>
  <c r="P86" i="8"/>
  <c r="T85" i="8"/>
  <c r="P85" i="8"/>
  <c r="T84" i="8"/>
  <c r="H88" i="8"/>
  <c r="F88" i="8"/>
  <c r="P84" i="8"/>
  <c r="T87" i="8"/>
  <c r="P87" i="8"/>
  <c r="T35" i="8"/>
  <c r="P35" i="8"/>
  <c r="O95" i="8"/>
  <c r="R86" i="8"/>
  <c r="R85" i="8"/>
  <c r="M88" i="8"/>
  <c r="K88" i="8"/>
  <c r="R84" i="8"/>
  <c r="E88" i="8"/>
  <c r="C88" i="8"/>
  <c r="O84" i="8"/>
  <c r="R87" i="8"/>
  <c r="R35" i="8"/>
  <c r="O35" i="8"/>
  <c r="N88" i="8"/>
  <c r="T118" i="8" l="1"/>
  <c r="U118" i="8"/>
  <c r="O121" i="8"/>
  <c r="J131" i="8"/>
  <c r="Q120" i="8"/>
  <c r="Q126" i="8" s="1"/>
  <c r="O127" i="8"/>
  <c r="Q121" i="8"/>
  <c r="Q127" i="8" s="1"/>
  <c r="O126" i="8"/>
  <c r="M126" i="8"/>
  <c r="D19" i="6"/>
  <c r="N125" i="5"/>
  <c r="M118" i="8"/>
  <c r="C127" i="8"/>
  <c r="F118" i="8"/>
  <c r="P118" i="8" s="1"/>
  <c r="F108" i="8"/>
  <c r="F114" i="8" s="1"/>
  <c r="J124" i="8"/>
  <c r="G124" i="8"/>
  <c r="L127" i="8"/>
  <c r="L125" i="8"/>
  <c r="J125" i="5"/>
  <c r="S126" i="8"/>
  <c r="Q95" i="8"/>
  <c r="D10" i="6"/>
  <c r="E125" i="5"/>
  <c r="D9" i="6"/>
  <c r="P105" i="8"/>
  <c r="P88" i="8"/>
  <c r="S112" i="8"/>
  <c r="S127" i="8" s="1"/>
  <c r="F123" i="5"/>
  <c r="S94" i="8"/>
  <c r="U94" i="8" s="1"/>
  <c r="L118" i="8"/>
  <c r="E108" i="8"/>
  <c r="Q35" i="8"/>
  <c r="R34" i="8"/>
  <c r="Q84" i="8"/>
  <c r="R88" i="8"/>
  <c r="P34" i="8"/>
  <c r="P81" i="8" s="1"/>
  <c r="H125" i="5"/>
  <c r="L125" i="5"/>
  <c r="T34" i="8"/>
  <c r="Q87" i="8"/>
  <c r="S87" i="8" s="1"/>
  <c r="U87" i="8" s="1"/>
  <c r="T88" i="8"/>
  <c r="Q86" i="8"/>
  <c r="S86" i="8" s="1"/>
  <c r="U86" i="8" s="1"/>
  <c r="F131" i="8" l="1"/>
  <c r="L131" i="8"/>
  <c r="E114" i="8"/>
  <c r="S35" i="8"/>
  <c r="U110" i="8"/>
  <c r="U126" i="8" s="1"/>
  <c r="L124" i="8"/>
  <c r="D11" i="6"/>
  <c r="F125" i="5"/>
  <c r="C108" i="8"/>
  <c r="E125" i="8"/>
  <c r="U112" i="8"/>
  <c r="U127" i="8" s="1"/>
  <c r="H108" i="8"/>
  <c r="S84" i="8"/>
  <c r="E124" i="8" l="1"/>
  <c r="E131" i="8"/>
  <c r="H114" i="8"/>
  <c r="P125" i="8"/>
  <c r="C114" i="8"/>
  <c r="U35" i="8"/>
  <c r="C10" i="6"/>
  <c r="H125" i="8"/>
  <c r="F125" i="8"/>
  <c r="U84" i="8"/>
  <c r="H124" i="8" l="1"/>
  <c r="H131" i="8"/>
  <c r="F124" i="8"/>
  <c r="C8" i="6"/>
  <c r="C15" i="6"/>
  <c r="C11" i="6"/>
  <c r="C13" i="6"/>
  <c r="P114" i="8"/>
  <c r="P124" i="8" l="1"/>
  <c r="P131" i="8"/>
  <c r="N105" i="8"/>
  <c r="N108" i="8" s="1"/>
  <c r="T108" i="8" s="1"/>
  <c r="T125" i="8" s="1"/>
  <c r="N114" i="8" l="1"/>
  <c r="N131" i="8" s="1"/>
  <c r="N124" i="8" l="1"/>
  <c r="C19" i="6" l="1"/>
  <c r="O104" i="8" l="1"/>
  <c r="D105" i="8"/>
  <c r="Q104" i="8" l="1"/>
  <c r="O105" i="8"/>
  <c r="Q105" i="8" l="1"/>
  <c r="S104" i="8"/>
  <c r="U104" i="8" l="1"/>
  <c r="M103" i="8" l="1"/>
  <c r="T103" i="8" s="1"/>
  <c r="M65" i="8"/>
  <c r="T23" i="8" l="1"/>
  <c r="T32" i="8" s="1"/>
  <c r="M105" i="8"/>
  <c r="T99" i="8"/>
  <c r="T65" i="8"/>
  <c r="T81" i="8" s="1"/>
  <c r="M81" i="8"/>
  <c r="M108" i="8" l="1"/>
  <c r="M114" i="8" s="1"/>
  <c r="M131" i="8" s="1"/>
  <c r="M125" i="5"/>
  <c r="U99" i="8"/>
  <c r="T105" i="8"/>
  <c r="M125" i="8" l="1"/>
  <c r="T114" i="8" l="1"/>
  <c r="T124" i="8" s="1"/>
  <c r="C18" i="6"/>
  <c r="M124" i="8"/>
  <c r="T131" i="8" l="1"/>
  <c r="G125" i="5"/>
  <c r="I66" i="8" l="1"/>
  <c r="R66" i="8" l="1"/>
  <c r="S66" i="8" l="1"/>
  <c r="U66" i="8" l="1"/>
  <c r="I103" i="8" l="1"/>
  <c r="R103" i="8" s="1"/>
  <c r="S103" i="8" s="1"/>
  <c r="U103" i="8" s="1"/>
  <c r="I65" i="8" l="1"/>
  <c r="I95" i="8"/>
  <c r="I105" i="8" l="1"/>
  <c r="R95" i="8"/>
  <c r="R65" i="8"/>
  <c r="I81" i="8"/>
  <c r="S65" i="8" l="1"/>
  <c r="R81" i="8"/>
  <c r="I125" i="5"/>
  <c r="S95" i="8"/>
  <c r="R105" i="8"/>
  <c r="I32" i="8"/>
  <c r="I108" i="8" s="1"/>
  <c r="I114" i="8" s="1"/>
  <c r="I131" i="8" s="1"/>
  <c r="R23" i="8"/>
  <c r="I125" i="8" l="1"/>
  <c r="S105" i="8"/>
  <c r="U95" i="8"/>
  <c r="U105" i="8" s="1"/>
  <c r="U65" i="8"/>
  <c r="S23" i="8"/>
  <c r="U23" i="8" s="1"/>
  <c r="C14" i="6" l="1"/>
  <c r="I124" i="8"/>
  <c r="O46" i="8" l="1"/>
  <c r="Q46" i="8" s="1"/>
  <c r="S46" i="8" s="1"/>
  <c r="U46" i="8" s="1"/>
  <c r="O70" i="8" l="1"/>
  <c r="Q70" i="8" s="1"/>
  <c r="S70" i="8" s="1"/>
  <c r="U70" i="8" s="1"/>
  <c r="O69" i="8"/>
  <c r="Q69" i="8" s="1"/>
  <c r="S69" i="8" s="1"/>
  <c r="U69" i="8" s="1"/>
  <c r="O52" i="8" l="1"/>
  <c r="Q52" i="8" s="1"/>
  <c r="S52" i="8" s="1"/>
  <c r="U52" i="8" s="1"/>
  <c r="O51" i="8"/>
  <c r="Q51" i="8" s="1"/>
  <c r="S51" i="8" s="1"/>
  <c r="U51" i="8" s="1"/>
  <c r="O34" i="8" l="1"/>
  <c r="Q34" i="8" l="1"/>
  <c r="S34" i="8" l="1"/>
  <c r="U34" i="8" l="1"/>
  <c r="O14" i="8"/>
  <c r="Q14" i="8" s="1"/>
  <c r="S14" i="8" s="1"/>
  <c r="U14" i="8" s="1"/>
  <c r="O27" i="8"/>
  <c r="Q27" i="8" s="1"/>
  <c r="S27" i="8" s="1"/>
  <c r="U27" i="8" s="1"/>
  <c r="O28" i="8"/>
  <c r="Q28" i="8" s="1"/>
  <c r="S28" i="8" s="1"/>
  <c r="U28" i="8" s="1"/>
  <c r="O31" i="8" l="1"/>
  <c r="Q31" i="8" s="1"/>
  <c r="S31" i="8" s="1"/>
  <c r="U31" i="8" s="1"/>
  <c r="O12" i="8" l="1"/>
  <c r="Q12" i="8" l="1"/>
  <c r="S12" i="8" l="1"/>
  <c r="U12" i="8" s="1"/>
  <c r="O13" i="8"/>
  <c r="Q13" i="8" l="1"/>
  <c r="S13" i="8" l="1"/>
  <c r="U13" i="8" s="1"/>
  <c r="O75" i="8"/>
  <c r="Q75" i="8" s="1"/>
  <c r="S75" i="8" s="1"/>
  <c r="U75" i="8" s="1"/>
  <c r="D32" i="8"/>
  <c r="O17" i="8" l="1"/>
  <c r="O32" i="8" s="1"/>
  <c r="Q17" i="8" l="1"/>
  <c r="Q32" i="8" s="1"/>
  <c r="O63" i="8"/>
  <c r="S17" i="8" l="1"/>
  <c r="U17" i="8" s="1"/>
  <c r="Q63" i="8"/>
  <c r="S63" i="8" l="1"/>
  <c r="U63" i="8" l="1"/>
  <c r="D81" i="8"/>
  <c r="O67" i="8" l="1"/>
  <c r="Q67" i="8" s="1"/>
  <c r="S67" i="8" s="1"/>
  <c r="Q81" i="8" l="1"/>
  <c r="O81" i="8"/>
  <c r="U67" i="8"/>
  <c r="U81" i="8" s="1"/>
  <c r="S81" i="8"/>
  <c r="O126" i="1" l="1"/>
  <c r="C127" i="1"/>
  <c r="C120" i="5" s="1"/>
  <c r="O127" i="1" l="1"/>
  <c r="C129" i="1"/>
  <c r="O120" i="5"/>
  <c r="O123" i="5" s="1"/>
  <c r="C119" i="8" l="1"/>
  <c r="C123" i="5"/>
  <c r="O119" i="8" l="1"/>
  <c r="D8" i="6"/>
  <c r="D22" i="6" s="1"/>
  <c r="C125" i="5"/>
  <c r="C118" i="8"/>
  <c r="C125" i="8"/>
  <c r="C131" i="8" l="1"/>
  <c r="O118" i="8"/>
  <c r="Q119" i="8"/>
  <c r="C124" i="8"/>
  <c r="Q118" i="8" l="1"/>
  <c r="K24" i="8"/>
  <c r="R24" i="8" s="1"/>
  <c r="K68" i="5"/>
  <c r="K115" i="5" s="1"/>
  <c r="K125" i="5" s="1"/>
  <c r="K100" i="1"/>
  <c r="K119" i="1" s="1"/>
  <c r="K129" i="1" s="1"/>
  <c r="O68" i="1"/>
  <c r="K32" i="8" l="1"/>
  <c r="K108" i="8" s="1"/>
  <c r="K114" i="8" s="1"/>
  <c r="S24" i="8"/>
  <c r="U24" i="8" s="1"/>
  <c r="U32" i="8" s="1"/>
  <c r="R32" i="8"/>
  <c r="S32" i="8" s="1"/>
  <c r="O68" i="5"/>
  <c r="K124" i="8" l="1"/>
  <c r="K131" i="8"/>
  <c r="R125" i="8"/>
  <c r="K125" i="8"/>
  <c r="C16" i="6"/>
  <c r="R114" i="8" l="1"/>
  <c r="D100" i="1"/>
  <c r="O100" i="1" s="1"/>
  <c r="O119" i="1" s="1"/>
  <c r="O129" i="1" s="1"/>
  <c r="D98" i="5"/>
  <c r="D115" i="5" s="1"/>
  <c r="D125" i="5" s="1"/>
  <c r="O98" i="1"/>
  <c r="D85" i="8"/>
  <c r="D88" i="8" s="1"/>
  <c r="D108" i="8" s="1"/>
  <c r="R131" i="8" l="1"/>
  <c r="R124" i="8"/>
  <c r="O85" i="8"/>
  <c r="Q85" i="8" s="1"/>
  <c r="S85" i="8" s="1"/>
  <c r="O98" i="5"/>
  <c r="O115" i="5" s="1"/>
  <c r="O125" i="5" s="1"/>
  <c r="D125" i="8"/>
  <c r="O125" i="8"/>
  <c r="D114" i="8"/>
  <c r="D131" i="8" s="1"/>
  <c r="D119" i="1"/>
  <c r="D129" i="1" s="1"/>
  <c r="O88" i="8" l="1"/>
  <c r="Q88" i="8"/>
  <c r="Q125" i="8"/>
  <c r="C9" i="6"/>
  <c r="C22" i="6" s="1"/>
  <c r="E22" i="6" s="1"/>
  <c r="D124" i="8"/>
  <c r="S88" i="8"/>
  <c r="U85" i="8"/>
  <c r="U88" i="8" s="1"/>
  <c r="O124" i="8" l="1"/>
  <c r="O131" i="8"/>
  <c r="Q114" i="8"/>
  <c r="S125" i="8"/>
  <c r="Q124" i="8" l="1"/>
  <c r="Q131" i="8"/>
  <c r="S114" i="8"/>
  <c r="U108" i="8"/>
  <c r="U125" i="8" s="1"/>
  <c r="S131" i="8" l="1"/>
  <c r="S124" i="8"/>
  <c r="U114" i="8"/>
  <c r="U124" i="8" l="1"/>
  <c r="U131" i="8"/>
  <c r="C24" i="7"/>
  <c r="D24" i="7" l="1"/>
  <c r="E2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Dean, Breanna (CHFS DMS DFM)</author>
  </authors>
  <commentList>
    <comment ref="D23" authorId="0" shapeId="0" xr:uid="{720DE3C0-E85C-4644-AEEF-1EF4F2C23253}">
      <text>
        <r>
          <rPr>
            <b/>
            <sz val="9"/>
            <color indexed="81"/>
            <rFont val="Tahoma"/>
            <family val="2"/>
          </rPr>
          <t xml:space="preserve">Dean, Breanna (CHFS DMS DFM):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SFY 25 Eligibles
MAP - 912,350
ACA - 492,098
MCHIP - 86,197
SCHIP - 52,831
TTL - 1,543,476</t>
        </r>
      </text>
    </comment>
  </commentList>
</comments>
</file>

<file path=xl/sharedStrings.xml><?xml version="1.0" encoding="utf-8"?>
<sst xmlns="http://schemas.openxmlformats.org/spreadsheetml/2006/main" count="12693" uniqueCount="800">
  <si>
    <t>NON-PROVIDER PAYMENTS (OVERPAYMENTS OF C&amp;R REFUNDS)</t>
  </si>
  <si>
    <t>INPATIENT HOSPITAL ACUTE CARE</t>
  </si>
  <si>
    <t>02-01A</t>
  </si>
  <si>
    <t>INPATIENT HOSPITAL ACUTE CARE - CRITICAL ACCESS</t>
  </si>
  <si>
    <t>02-37</t>
  </si>
  <si>
    <t>MENTAL HOSPITAL</t>
  </si>
  <si>
    <t>03-02A</t>
  </si>
  <si>
    <t>RENAL DIALYSIS CLINIC</t>
  </si>
  <si>
    <t>04-10</t>
  </si>
  <si>
    <t>MODEL WAIVER 1</t>
  </si>
  <si>
    <t>05-19A</t>
  </si>
  <si>
    <t>MODEL WAIVER 2</t>
  </si>
  <si>
    <t>07-19A</t>
  </si>
  <si>
    <t>PSYC RESIDENTAL TREATMENT FACILITY</t>
  </si>
  <si>
    <t>08-02A</t>
  </si>
  <si>
    <t>OUTPATIENT HOSPITAL</t>
  </si>
  <si>
    <t>12-06A</t>
  </si>
  <si>
    <t xml:space="preserve">OUTPATIENT HOSPITAL - EMERGENCY SERVICES </t>
  </si>
  <si>
    <t>12-36</t>
  </si>
  <si>
    <t>AMBULATORY SURGERY</t>
  </si>
  <si>
    <t>13-10</t>
  </si>
  <si>
    <t>HANDS</t>
  </si>
  <si>
    <t>15-24A</t>
  </si>
  <si>
    <t>IMPACT PLUS</t>
  </si>
  <si>
    <t>16-49</t>
  </si>
  <si>
    <t>SPECIALIZED CHILDRENS SERVICE CLINICS</t>
  </si>
  <si>
    <t>17-10</t>
  </si>
  <si>
    <t>ADULT TARGETED CASE MANAGEMENT</t>
  </si>
  <si>
    <t>20-24A</t>
  </si>
  <si>
    <t>CHILDREN TARGETED CASE MANAGEMENT</t>
  </si>
  <si>
    <t>21-24A</t>
  </si>
  <si>
    <t>TITLE V DSS SERVICES</t>
  </si>
  <si>
    <t>22-49</t>
  </si>
  <si>
    <t>SCHOOL BASED HEALTH SERVICES</t>
  </si>
  <si>
    <t>23-39</t>
  </si>
  <si>
    <t>COMM FOR HANDICAPPED CHILDREN (CSHC)</t>
  </si>
  <si>
    <t>24-49</t>
  </si>
  <si>
    <t>INSTITUTIONAL-ICF</t>
  </si>
  <si>
    <t>25-03A</t>
  </si>
  <si>
    <t>INSTITUTIONAL- ICF/MR</t>
  </si>
  <si>
    <t>26-04A</t>
  </si>
  <si>
    <t>CASE MIX- NURSING FACILITY</t>
  </si>
  <si>
    <t>27-03A</t>
  </si>
  <si>
    <t>TARGETED CASE MANAGEMENT</t>
  </si>
  <si>
    <t>28-24A</t>
  </si>
  <si>
    <t>PREVENTIVE SERVICES</t>
  </si>
  <si>
    <t>29-34</t>
  </si>
  <si>
    <t>FIRST STEPS/EARLY INTERVENTION</t>
  </si>
  <si>
    <t>30-49</t>
  </si>
  <si>
    <t>EPSDT RELATED SERVICES</t>
  </si>
  <si>
    <t>32-15</t>
  </si>
  <si>
    <t>INSTITUTIONAL- SNF</t>
  </si>
  <si>
    <t>33-03A</t>
  </si>
  <si>
    <t>CLINICAL SOCIAL WORKER</t>
  </si>
  <si>
    <t>34-10</t>
  </si>
  <si>
    <t>35-09A</t>
  </si>
  <si>
    <t>OTHER LAB &amp; X-RAY</t>
  </si>
  <si>
    <t>36-11</t>
  </si>
  <si>
    <t>PHYSICAL THERAPIST XOVER</t>
  </si>
  <si>
    <t>37-30</t>
  </si>
  <si>
    <t>OCCUPATIONAL THERAPIST</t>
  </si>
  <si>
    <t>38-31</t>
  </si>
  <si>
    <t>PSYCHOLOGIST XOVER</t>
  </si>
  <si>
    <t>39-09A</t>
  </si>
  <si>
    <t xml:space="preserve">DME SUPPLIER </t>
  </si>
  <si>
    <t>40-12</t>
  </si>
  <si>
    <t>DME SUPPLIER - PROSTHETIC DEVICES, DENTURES, EYEGLASSES</t>
  </si>
  <si>
    <t>40-33</t>
  </si>
  <si>
    <t>PRIMARY CARE</t>
  </si>
  <si>
    <t>41-10</t>
  </si>
  <si>
    <t>PRIMARY CARE - FQHC</t>
  </si>
  <si>
    <t>41-28</t>
  </si>
  <si>
    <t>PRIMARY CARE - KENPAC &amp; LOCKIN</t>
  </si>
  <si>
    <t>41-25</t>
  </si>
  <si>
    <t>COMMUNITY MENTAL HEALTH</t>
  </si>
  <si>
    <t>42-10</t>
  </si>
  <si>
    <t>RURAL HEALTH CLINIC</t>
  </si>
  <si>
    <t>43-16</t>
  </si>
  <si>
    <t>RURAL HEALTH CLINIC-KENPAC &amp; LOCK-IN</t>
  </si>
  <si>
    <t>43-25</t>
  </si>
  <si>
    <t>NURSE MIDWIFE</t>
  </si>
  <si>
    <t>44-35</t>
  </si>
  <si>
    <t>FAMILY PLANNING SERVICES</t>
  </si>
  <si>
    <t>45-10</t>
  </si>
  <si>
    <t>HOME HEALTH SERVICES</t>
  </si>
  <si>
    <t>46-12</t>
  </si>
  <si>
    <t>INDEPENDENT LAB</t>
  </si>
  <si>
    <t>47-11</t>
  </si>
  <si>
    <t>EPSDT</t>
  </si>
  <si>
    <t>48-15</t>
  </si>
  <si>
    <t>BIRTHING CENTERS</t>
  </si>
  <si>
    <t>49-49</t>
  </si>
  <si>
    <t>SCL-SUPPORTS FOR COMMUNITY LIVING WAIVER</t>
  </si>
  <si>
    <t>50-19A</t>
  </si>
  <si>
    <t>MICHELE P. WAIVER</t>
  </si>
  <si>
    <t>51-19A</t>
  </si>
  <si>
    <t>HOME &amp; COMMUNITY BASED WAIVER</t>
  </si>
  <si>
    <t>52-19A</t>
  </si>
  <si>
    <t>HOME &amp; COMM BASED ADULT DAY CARE</t>
  </si>
  <si>
    <t>53-19A</t>
  </si>
  <si>
    <t>NURSE ANESTHETIST</t>
  </si>
  <si>
    <t>54-38</t>
  </si>
  <si>
    <t>HOSPICE</t>
  </si>
  <si>
    <t>55-26</t>
  </si>
  <si>
    <t>HOME CARE WAIVER</t>
  </si>
  <si>
    <t>57-19A</t>
  </si>
  <si>
    <t>DEPARTMENT OF TRANSPORTATION (DOT) PARTNERSHIP</t>
  </si>
  <si>
    <t>58-19A</t>
  </si>
  <si>
    <t>PERSONAL CARE WAIVER</t>
  </si>
  <si>
    <t>59-19A</t>
  </si>
  <si>
    <t>BRAIN INJURY</t>
  </si>
  <si>
    <t>60-19A</t>
  </si>
  <si>
    <t>ABI LTC WAIVER</t>
  </si>
  <si>
    <t>61-19A</t>
  </si>
  <si>
    <t>TRANSPORTATION</t>
  </si>
  <si>
    <t>62-49</t>
  </si>
  <si>
    <t>NON-EMERGENCY TRANSPORTATION</t>
  </si>
  <si>
    <t>63-29</t>
  </si>
  <si>
    <t>PHARMACY</t>
  </si>
  <si>
    <t>64-07</t>
  </si>
  <si>
    <t>MFP WAIVER (PRE-TRANSITION)</t>
  </si>
  <si>
    <t>65-19A</t>
  </si>
  <si>
    <t>MFP WAIVER (POST-TRANSITION)</t>
  </si>
  <si>
    <t>66-19A</t>
  </si>
  <si>
    <t>VISION</t>
  </si>
  <si>
    <t>67-09A</t>
  </si>
  <si>
    <t>VISION - EYEGLASSES</t>
  </si>
  <si>
    <t>67-33</t>
  </si>
  <si>
    <t>DENTAL SERVICES</t>
  </si>
  <si>
    <t>72-08</t>
  </si>
  <si>
    <t>PHYSICIAN SERVICES</t>
  </si>
  <si>
    <t>74-05A</t>
  </si>
  <si>
    <t>PHYSICIAN SERVICES- KENPAC &amp; LOCK-IN</t>
  </si>
  <si>
    <t>74-25</t>
  </si>
  <si>
    <t>CERTIFIED NURSE PRACTIONER- KENPAC &amp; LOCK-IN</t>
  </si>
  <si>
    <t>75-25</t>
  </si>
  <si>
    <t>CERTIFIED NURSE PRACTIONER</t>
  </si>
  <si>
    <t>75-38</t>
  </si>
  <si>
    <t>HEARING AID DEALER</t>
  </si>
  <si>
    <t>81-32</t>
  </si>
  <si>
    <t>PODIATRY</t>
  </si>
  <si>
    <t>88-09A</t>
  </si>
  <si>
    <t>COMP OUTPATIENT REHAB FACILITY (CORF)</t>
  </si>
  <si>
    <t>90-40</t>
  </si>
  <si>
    <t>PSYCH DPU- (DISTINCT PART UNIT)</t>
  </si>
  <si>
    <t>92-01A</t>
  </si>
  <si>
    <t>REHAB DPU- (DISTINCT PART UNIT)</t>
  </si>
  <si>
    <t>93-01A</t>
  </si>
  <si>
    <t>PHYSICIAN ASSISTANT</t>
  </si>
  <si>
    <t>94-49</t>
  </si>
  <si>
    <t>MANAGED CARE PHYSICAL HEALTH</t>
  </si>
  <si>
    <t>96-18A</t>
  </si>
  <si>
    <t>MANAGED CARE BEHAVIORAL HEALTH</t>
  </si>
  <si>
    <t>97-18B1</t>
  </si>
  <si>
    <t xml:space="preserve">MANAGED CARE </t>
  </si>
  <si>
    <t>98-18A</t>
  </si>
  <si>
    <t xml:space="preserve">CASH RELATED OR DEFAULT WITHHOLDING </t>
  </si>
  <si>
    <t>99</t>
  </si>
  <si>
    <t>ATTORNEY FEES</t>
  </si>
  <si>
    <t>INSURANCE PREMIUMS</t>
  </si>
  <si>
    <t>PART D PAYMENTS (CLAWBACK)</t>
  </si>
  <si>
    <t>SUPPLEMENTAL MEDICAL INSURANCE (SMI)</t>
  </si>
  <si>
    <t>QI1 PAYMENTS</t>
  </si>
  <si>
    <t>QI2 PAYMENTS</t>
  </si>
  <si>
    <t>DRUG REBATE</t>
  </si>
  <si>
    <t xml:space="preserve">HEALTH INFORMATION TECHNOLOGY/ELECTRONIC HEALTH RECORD   (HIT/EHR)  </t>
  </si>
  <si>
    <t>TOTAL FOR ALL CATEGORIES OF SERVICES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</si>
  <si>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</si>
  <si>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</si>
  <si>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</si>
  <si>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</si>
  <si>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</si>
  <si>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</si>
  <si>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</si>
  <si>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</si>
  <si>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</si>
  <si>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</si>
  <si>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</si>
  <si>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</si>
  <si>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SUMMARY MAP</t>
  </si>
  <si>
    <t>SUMMARY ACA</t>
  </si>
  <si>
    <t>SUMMARY MCHIP</t>
  </si>
  <si>
    <t>SUMMARY SCHIP</t>
  </si>
  <si>
    <t>SUMMARY BY COS</t>
  </si>
  <si>
    <t>ANNUAL TOTAL</t>
  </si>
  <si>
    <t>TOTAL</t>
  </si>
  <si>
    <t>KCHIP</t>
  </si>
  <si>
    <t>% of KCHIP Expended</t>
  </si>
  <si>
    <t xml:space="preserve">% of Total Expended </t>
  </si>
  <si>
    <t>% OF DRUG REBATE</t>
  </si>
  <si>
    <t>% EXCLUDING DSH</t>
  </si>
  <si>
    <t>DEPARTMENT FOR MEDICAID SERVICES</t>
  </si>
  <si>
    <t>SUMMARY OF EXPENDITURES AND ELIGIBLES</t>
  </si>
  <si>
    <t>Expenditures</t>
  </si>
  <si>
    <t>Eligibles</t>
  </si>
  <si>
    <t>Actual</t>
  </si>
  <si>
    <t xml:space="preserve">TOTAL PROGRAM </t>
  </si>
  <si>
    <t>PMPM</t>
  </si>
  <si>
    <t>Total Actual Cost</t>
  </si>
  <si>
    <t>ELIGIBLES</t>
  </si>
  <si>
    <t>WOODWORK</t>
  </si>
  <si>
    <t>EXPANSION</t>
  </si>
  <si>
    <t>TRADITIONAL KAMES</t>
  </si>
  <si>
    <t>TRADITIONAL HBE</t>
  </si>
  <si>
    <t>KAMES HBE</t>
  </si>
  <si>
    <t>OLD KAMES  HBE</t>
  </si>
  <si>
    <t>MEDICAID</t>
  </si>
  <si>
    <t>CHIP</t>
  </si>
  <si>
    <t>Department for Medicaid Services</t>
  </si>
  <si>
    <t>Budget to Actual Expenditure Comparison</t>
  </si>
  <si>
    <t>Expenditure Category</t>
  </si>
  <si>
    <t>Budget</t>
  </si>
  <si>
    <t>Unexpended Balance</t>
  </si>
  <si>
    <t>% Unexpended</t>
  </si>
  <si>
    <t>Administration:</t>
  </si>
  <si>
    <t xml:space="preserve">1 -Personnel Costs:     </t>
  </si>
  <si>
    <t>Salaries</t>
  </si>
  <si>
    <t xml:space="preserve">                          Other</t>
  </si>
  <si>
    <t>3 - Operating Expenses</t>
  </si>
  <si>
    <t>4 - Grants, Loans, Benefits</t>
  </si>
  <si>
    <t>5 - Debt Service</t>
  </si>
  <si>
    <t>6 - Capital Outlay</t>
  </si>
  <si>
    <t>7 - Capital Projects Outlay</t>
  </si>
  <si>
    <t>Total Administration</t>
  </si>
  <si>
    <t>Benefits:</t>
  </si>
  <si>
    <t>EXPENDITURES BY  CATEGORY OF SERVICES</t>
  </si>
  <si>
    <t>Type of Service</t>
  </si>
  <si>
    <t>Mandatory</t>
  </si>
  <si>
    <t>Inpatient Hospital</t>
  </si>
  <si>
    <t>DSH - Acute Care Hospitals</t>
  </si>
  <si>
    <t>* Psych Distinct Part Unit - Acute Care Hospitals</t>
  </si>
  <si>
    <t xml:space="preserve">* Rehab Distinct Part Unit - Acute Care Hospials </t>
  </si>
  <si>
    <t xml:space="preserve">* Supplemental Payments (IOA) </t>
  </si>
  <si>
    <t>Outpatient Hospital</t>
  </si>
  <si>
    <t>Physicians</t>
  </si>
  <si>
    <t>Nursing Facilities</t>
  </si>
  <si>
    <t>Home Health</t>
  </si>
  <si>
    <t>Durable Medical Equipment (DME)</t>
  </si>
  <si>
    <t xml:space="preserve">Family Planning </t>
  </si>
  <si>
    <t>EPSDT - Screens</t>
  </si>
  <si>
    <t>EPSDT - Related</t>
  </si>
  <si>
    <t>Laboratories</t>
  </si>
  <si>
    <t>Dental</t>
  </si>
  <si>
    <t>Non-Emergency Transportation</t>
  </si>
  <si>
    <t>Ambulance</t>
  </si>
  <si>
    <t>Vision</t>
  </si>
  <si>
    <t>Hearing</t>
  </si>
  <si>
    <t>Primary Care (FQHC)</t>
  </si>
  <si>
    <t>Rural Health</t>
  </si>
  <si>
    <t>Qualified Medicare Beneficiaries (QMBs)*</t>
  </si>
  <si>
    <t>Nurse Practitioner/Midwife</t>
  </si>
  <si>
    <t xml:space="preserve">            Subtotal:  </t>
  </si>
  <si>
    <t>Optional</t>
  </si>
  <si>
    <t>Pharmacy</t>
  </si>
  <si>
    <t>Community Mental Health Centers</t>
  </si>
  <si>
    <t>Mental Hospital</t>
  </si>
  <si>
    <t>DSH - Mental Hospital</t>
  </si>
  <si>
    <t>Psychiatric Residential Treatment Facilities (PRTF)</t>
  </si>
  <si>
    <t>Renal Dialysis</t>
  </si>
  <si>
    <t>Podiatry</t>
  </si>
  <si>
    <t>Support for Community Living</t>
  </si>
  <si>
    <t>Home &amp; Community Based Services</t>
  </si>
  <si>
    <t>Adult Day Care</t>
  </si>
  <si>
    <t>Model Waivers</t>
  </si>
  <si>
    <t>Hospice</t>
  </si>
  <si>
    <t>Preventive</t>
  </si>
  <si>
    <t>Children with Special Health Care Needs</t>
  </si>
  <si>
    <t>Targeted Case Mgmt. - Emotionally Disturbed Child</t>
  </si>
  <si>
    <t>Targeted Case Mgmt. - Mentally Ill Adults</t>
  </si>
  <si>
    <t>Other Lab/X-Ray</t>
  </si>
  <si>
    <t>Nurse Anesthetist</t>
  </si>
  <si>
    <t>Title V/DCBS</t>
  </si>
  <si>
    <t>School-Based Services</t>
  </si>
  <si>
    <t>Early Intervention - First Steps</t>
  </si>
  <si>
    <t>Brain Injury</t>
  </si>
  <si>
    <t>Brain Injury Long Term Care</t>
  </si>
  <si>
    <t>Home Care Waiver</t>
  </si>
  <si>
    <t>Michelle P. Waiver</t>
  </si>
  <si>
    <t>Money Follows The Person Post-Transition</t>
  </si>
  <si>
    <t>Money Follows The Person Benefits</t>
  </si>
  <si>
    <t xml:space="preserve">Money Follows The Person Enhanced Benefits </t>
  </si>
  <si>
    <t>Personal Care Assistance</t>
  </si>
  <si>
    <t>Chiropractic</t>
  </si>
  <si>
    <t>Specialized Children's Service Clinics</t>
  </si>
  <si>
    <t>Impact Plus</t>
  </si>
  <si>
    <t>Managed Care</t>
  </si>
  <si>
    <t>Managed Care - Physical Health</t>
  </si>
  <si>
    <t>Managed Care - Behavioral Health</t>
  </si>
  <si>
    <t xml:space="preserve">MCO's </t>
  </si>
  <si>
    <t>Empower Transportation</t>
  </si>
  <si>
    <t>Special Expenditures/Offsets</t>
  </si>
  <si>
    <t>KenPAC</t>
  </si>
  <si>
    <t>Cost Settlements</t>
  </si>
  <si>
    <t>Insurance Premiums.</t>
  </si>
  <si>
    <t>Supplementary Medical Insurance (SMI)</t>
  </si>
  <si>
    <t>Part D Medicare Clawback</t>
  </si>
  <si>
    <t>Consumer Directed Options</t>
  </si>
  <si>
    <t>Non-Provider Payments</t>
  </si>
  <si>
    <t>Drug Rebate</t>
  </si>
  <si>
    <t>QI1 Payments</t>
  </si>
  <si>
    <t>QI2 Payments</t>
  </si>
  <si>
    <t>Health Information Technology (HIT)</t>
  </si>
  <si>
    <t>Redeposits and Other Adjustments</t>
  </si>
  <si>
    <t xml:space="preserve">KCHIP:  </t>
  </si>
  <si>
    <t xml:space="preserve">TOTAL:  </t>
  </si>
  <si>
    <t>Source of Data:  Weekly payment cycles and manually processed payments.</t>
  </si>
  <si>
    <t>Data has been reconciled to the Enhanced Statewide Management Administrative Reporting System (eMARS)</t>
  </si>
  <si>
    <t>CHIROPRACTOR</t>
  </si>
  <si>
    <t xml:space="preserve">Money Follows The Person Pre-Transition </t>
  </si>
  <si>
    <t xml:space="preserve"> MONTHLY ELIGIBLES:   </t>
  </si>
  <si>
    <t xml:space="preserve">AVERAGE COST PER ELIGIBLE PER MONTH:   </t>
  </si>
  <si>
    <t>MFP PAYMENTS</t>
  </si>
  <si>
    <t>ACA EXPANSION</t>
  </si>
  <si>
    <t>BEHAV HEALTH - MULTI GROUP</t>
  </si>
  <si>
    <t>68-40</t>
  </si>
  <si>
    <t>80-40</t>
  </si>
  <si>
    <t>LICENSED PROFESSIONAL CLINIC COUNSELOR</t>
  </si>
  <si>
    <t>79-32</t>
  </si>
  <si>
    <t>SPEECH THERAPY</t>
  </si>
  <si>
    <t>MFP 100% GENERAL (WCFC)</t>
  </si>
  <si>
    <t>ACCOUNTING ADJUSTMENTS</t>
  </si>
  <si>
    <t xml:space="preserve">TOTAL MEDICAID.:  </t>
  </si>
  <si>
    <t>MEDICAL TRANSPORTATION</t>
  </si>
  <si>
    <t>DISPROPORTIONATE SHARE HOSPITAL PAYMENTS (DSH)</t>
  </si>
  <si>
    <t>SPECIALIZED CLINICS</t>
  </si>
  <si>
    <t>10-10</t>
  </si>
  <si>
    <t>PRIVATE DUTY NURSING</t>
  </si>
  <si>
    <t>18-41</t>
  </si>
  <si>
    <t>Specialized Clinics</t>
  </si>
  <si>
    <t>Private Duty Nursing</t>
  </si>
  <si>
    <t>LICENSED PSYCHOLOGICAL PRACTITIONER</t>
  </si>
  <si>
    <t>84-40</t>
  </si>
  <si>
    <t>LICENSED PSYCHOLOGICAL PRATITIONER</t>
  </si>
  <si>
    <t>Licensed Psychological Practitioner</t>
  </si>
  <si>
    <t>09</t>
  </si>
  <si>
    <t>BEHAVIORAL HEALTH SERVICES ORGANIZATION</t>
  </si>
  <si>
    <t>BEHAVIORAA HEALTH SERVICES ORGANIZATION</t>
  </si>
  <si>
    <t>SPECIALIZED IC CLINICS</t>
  </si>
  <si>
    <t>BEHAVIORAL HEALTH SERVICES ORGANIZATIONS</t>
  </si>
  <si>
    <t>SPEECH THERAPY +</t>
  </si>
  <si>
    <t>LICENSED PROFESSIONAL ART THERAPIST</t>
  </si>
  <si>
    <t>69-40</t>
  </si>
  <si>
    <t>OSTEOPATHIC SERVICES</t>
  </si>
  <si>
    <t>73-05A</t>
  </si>
  <si>
    <t>LICENSED PROFEAASIONAL ART THERAPIST</t>
  </si>
  <si>
    <t>LICENSED PROFESSIONAL ARE THERAPIST</t>
  </si>
  <si>
    <t>LICENSED PROFSSIONAL ART THERAPIST</t>
  </si>
  <si>
    <t>Osteopathic Services</t>
  </si>
  <si>
    <t>LICENSED MARRAGE AND FAMILY THERAPITS</t>
  </si>
  <si>
    <t>Licensed Marrage and Family Therapist</t>
  </si>
  <si>
    <t>Licensed Professional Art Therapist (LPAT)</t>
  </si>
  <si>
    <t>83-40</t>
  </si>
  <si>
    <t>LICENSED MARRIAGE AND FAMILY THERAPIST</t>
  </si>
  <si>
    <t>LICENSED MARRAGE AND FAMILY THERAPIST</t>
  </si>
  <si>
    <t>Intergovernmental Transfer Payments (IGT)</t>
  </si>
  <si>
    <t>MFP ENHANCED BENEFITS</t>
  </si>
  <si>
    <t>73-05</t>
  </si>
  <si>
    <t>748</t>
  </si>
  <si>
    <t>CR</t>
  </si>
  <si>
    <t>1700000379</t>
  </si>
  <si>
    <t>WC00</t>
  </si>
  <si>
    <t>WCBA</t>
  </si>
  <si>
    <t>4</t>
  </si>
  <si>
    <t>E464</t>
  </si>
  <si>
    <t>Money returned from attempted Medicaid Benefits FFY 15 payback</t>
  </si>
  <si>
    <t>Money returned from attempted Medicaid FFY 15 payback</t>
  </si>
  <si>
    <t>GAX</t>
  </si>
  <si>
    <t>1600106589</t>
  </si>
  <si>
    <t>PMS FY15 RECONCILLIATION _x000D_
XIS-MAP15</t>
  </si>
  <si>
    <t>PMS FY15 RECONCILLIATION</t>
  </si>
  <si>
    <t>1700001530</t>
  </si>
  <si>
    <t>REPAYMENT OF XIX-MAP15</t>
  </si>
  <si>
    <t>1600045037</t>
  </si>
  <si>
    <t>WCBW</t>
  </si>
  <si>
    <t>MCO RISK CORRIDOR ADJUSTMENT</t>
  </si>
  <si>
    <t>1600000154</t>
  </si>
  <si>
    <t>PMS FY14 RECONCILLIATION _x000D_
XIS-MAP14</t>
  </si>
  <si>
    <t>PMS FY14 RECONCILLIATION</t>
  </si>
  <si>
    <t>FY</t>
  </si>
  <si>
    <t>FM</t>
  </si>
  <si>
    <t>Dept</t>
  </si>
  <si>
    <t>Jrnl Doc Code</t>
  </si>
  <si>
    <t>Jrnl Doc ID</t>
  </si>
  <si>
    <t>Doc Header Record Date</t>
  </si>
  <si>
    <t>Function</t>
  </si>
  <si>
    <t>Sub-Function</t>
  </si>
  <si>
    <t>Object Type</t>
  </si>
  <si>
    <t>Object</t>
  </si>
  <si>
    <t>Jrnl Posting Amt</t>
  </si>
  <si>
    <t>Jrnl Doc Accounting Line Desc</t>
  </si>
  <si>
    <t>Doc Header Description</t>
  </si>
  <si>
    <t>CMS Payment Management System Reconciliation for Prior FFY</t>
  </si>
  <si>
    <t xml:space="preserve">CERTIFIED NURSE PRACTIONER- KENPAC &amp; LOCK-IN </t>
  </si>
  <si>
    <t>CERTIFIED NURSE PRACTIONER-KENPAC &amp; LOCK-IN</t>
  </si>
  <si>
    <t>MONTHLY SUMMARY REPORT OF MAP EXPENDITURES</t>
  </si>
  <si>
    <t>FOR FIRST MONTH OF THIS QUARTER</t>
  </si>
  <si>
    <t>MAP 64 - REGULAR BENEFITS</t>
  </si>
  <si>
    <t>=</t>
  </si>
  <si>
    <t>CATEGORY OF SERVICE</t>
  </si>
  <si>
    <t>SUB-TOTAL</t>
  </si>
  <si>
    <t>GRAND-TOTAL</t>
  </si>
  <si>
    <t>FROM</t>
  </si>
  <si>
    <t>AUTOMATED</t>
  </si>
  <si>
    <t>MANUAL</t>
  </si>
  <si>
    <t>FOR</t>
  </si>
  <si>
    <t>CYCLE DATES</t>
  </si>
  <si>
    <t>ADJUSTMENTS</t>
  </si>
  <si>
    <t>MONTH 1</t>
  </si>
  <si>
    <t>Overpayments of C &amp; R Refunds</t>
  </si>
  <si>
    <t>00</t>
  </si>
  <si>
    <t>Inpatient Hospital-General</t>
  </si>
  <si>
    <t>0201A</t>
  </si>
  <si>
    <t>0237</t>
  </si>
  <si>
    <t>Inpatient Hospital-Mental</t>
  </si>
  <si>
    <t>0302A</t>
  </si>
  <si>
    <t>Inpatient Hosp-Renal Dialysis</t>
  </si>
  <si>
    <t>0410</t>
  </si>
  <si>
    <t>Model Waiver 1</t>
  </si>
  <si>
    <t>0519A</t>
  </si>
  <si>
    <t>Inpatient Hosp-Tuberculosis</t>
  </si>
  <si>
    <t>0602A</t>
  </si>
  <si>
    <t>Model Waiver 2</t>
  </si>
  <si>
    <t>0719A</t>
  </si>
  <si>
    <t>Psyc Residential Treatment</t>
  </si>
  <si>
    <t>0802A</t>
  </si>
  <si>
    <t>Behavioral Health Services Organization</t>
  </si>
  <si>
    <t>0940</t>
  </si>
  <si>
    <t>Spec IC Clinc</t>
  </si>
  <si>
    <t>1010</t>
  </si>
  <si>
    <t>Outpatient Hospital-General</t>
  </si>
  <si>
    <t>1206A</t>
  </si>
  <si>
    <t>1236</t>
  </si>
  <si>
    <t>Ambulatory Surgical Center</t>
  </si>
  <si>
    <t>1310</t>
  </si>
  <si>
    <t>1524A</t>
  </si>
  <si>
    <t>1649</t>
  </si>
  <si>
    <t>Specialized Childrens Services Clinics</t>
  </si>
  <si>
    <t>1710</t>
  </si>
  <si>
    <t>Private Duty Nurse</t>
  </si>
  <si>
    <t>1841</t>
  </si>
  <si>
    <t>Adult Targeted Case Management</t>
  </si>
  <si>
    <t>2024A</t>
  </si>
  <si>
    <t>Child Targeted Case Management</t>
  </si>
  <si>
    <t>2124A</t>
  </si>
  <si>
    <t>DSS Services</t>
  </si>
  <si>
    <t>2249</t>
  </si>
  <si>
    <t>School Based Services</t>
  </si>
  <si>
    <t>2339</t>
  </si>
  <si>
    <t>Comm for Handicapped Children</t>
  </si>
  <si>
    <t>2449</t>
  </si>
  <si>
    <t>Intermediate Care Fac-General</t>
  </si>
  <si>
    <t>2503A</t>
  </si>
  <si>
    <t>Intermediate Care Fac-Mental</t>
  </si>
  <si>
    <t>2604A</t>
  </si>
  <si>
    <t>Case Mix</t>
  </si>
  <si>
    <t>2703A</t>
  </si>
  <si>
    <t>Targeted Case Management</t>
  </si>
  <si>
    <t>2824A</t>
  </si>
  <si>
    <t>Preventive Services</t>
  </si>
  <si>
    <t>2934</t>
  </si>
  <si>
    <t>First Steps Early Intervention</t>
  </si>
  <si>
    <t>3049</t>
  </si>
  <si>
    <t>EPSDT Related</t>
  </si>
  <si>
    <t>3215</t>
  </si>
  <si>
    <t>Skill Nursing Home-General</t>
  </si>
  <si>
    <t>3303A</t>
  </si>
  <si>
    <t>Clinical Social Worker</t>
  </si>
  <si>
    <t>3410</t>
  </si>
  <si>
    <t>Chiropractor</t>
  </si>
  <si>
    <t>3509A</t>
  </si>
  <si>
    <t>X-Ray Supplier</t>
  </si>
  <si>
    <t>3611</t>
  </si>
  <si>
    <t>Physical Therapist</t>
  </si>
  <si>
    <t>3730</t>
  </si>
  <si>
    <t>Occupational Therapist</t>
  </si>
  <si>
    <t>3831</t>
  </si>
  <si>
    <t>Psychologist</t>
  </si>
  <si>
    <t>3909A</t>
  </si>
  <si>
    <t>DME Supplier</t>
  </si>
  <si>
    <t>4012</t>
  </si>
  <si>
    <t>4033</t>
  </si>
  <si>
    <t>Primary Care</t>
  </si>
  <si>
    <t>4110</t>
  </si>
  <si>
    <t>4128</t>
  </si>
  <si>
    <t>4125</t>
  </si>
  <si>
    <t>Clinic Services-Mental</t>
  </si>
  <si>
    <t>4210</t>
  </si>
  <si>
    <t>4316</t>
  </si>
  <si>
    <t>4325</t>
  </si>
  <si>
    <t>Nurse Midwife</t>
  </si>
  <si>
    <t>4435</t>
  </si>
  <si>
    <t>Family Planning Services</t>
  </si>
  <si>
    <t>4510</t>
  </si>
  <si>
    <t>Home Health Services</t>
  </si>
  <si>
    <t>4612</t>
  </si>
  <si>
    <t>Other (Independent) Lab &amp; X-Ray</t>
  </si>
  <si>
    <t>4711</t>
  </si>
  <si>
    <t>Screening (EPSDT)</t>
  </si>
  <si>
    <t>4815</t>
  </si>
  <si>
    <t>Birthing Centers</t>
  </si>
  <si>
    <t>4949</t>
  </si>
  <si>
    <t>Mental Retardation</t>
  </si>
  <si>
    <t>5019A</t>
  </si>
  <si>
    <t>Michele P</t>
  </si>
  <si>
    <t>5119A</t>
  </si>
  <si>
    <t>Home &amp; Community Based Waivers</t>
  </si>
  <si>
    <t>5219A</t>
  </si>
  <si>
    <t>Home &amp; Comm Based Adult Day Care</t>
  </si>
  <si>
    <t>5319A</t>
  </si>
  <si>
    <t>5438</t>
  </si>
  <si>
    <t>5526</t>
  </si>
  <si>
    <t>5719A</t>
  </si>
  <si>
    <t>Non-Emergency Trans - DOT</t>
  </si>
  <si>
    <t>5819A</t>
  </si>
  <si>
    <t>5829</t>
  </si>
  <si>
    <t>Personal Care Waiver</t>
  </si>
  <si>
    <t>5919A</t>
  </si>
  <si>
    <t>6019A</t>
  </si>
  <si>
    <t>ABI LTC</t>
  </si>
  <si>
    <t>6119A</t>
  </si>
  <si>
    <t>Transportation-Ambulance</t>
  </si>
  <si>
    <t>6249</t>
  </si>
  <si>
    <t>Transportation-Non-Emergency</t>
  </si>
  <si>
    <t>6329</t>
  </si>
  <si>
    <t>Prescribed Drugs</t>
  </si>
  <si>
    <t>6407</t>
  </si>
  <si>
    <t>MFP Pretransition</t>
  </si>
  <si>
    <t>6519A</t>
  </si>
  <si>
    <t>MFP Post Transition</t>
  </si>
  <si>
    <t>6619A</t>
  </si>
  <si>
    <t>Vision Care-Optom &amp; Optic</t>
  </si>
  <si>
    <t>6709A</t>
  </si>
  <si>
    <t>6733</t>
  </si>
  <si>
    <t>Behav Health Multi Group</t>
  </si>
  <si>
    <t>6840</t>
  </si>
  <si>
    <t>Dental Services</t>
  </si>
  <si>
    <t>7208</t>
  </si>
  <si>
    <t>7305A</t>
  </si>
  <si>
    <t>Physician Services</t>
  </si>
  <si>
    <t>7405A</t>
  </si>
  <si>
    <t>7425</t>
  </si>
  <si>
    <t>Certified Nurse Practitioner</t>
  </si>
  <si>
    <t>7538</t>
  </si>
  <si>
    <t>7525</t>
  </si>
  <si>
    <t>Speech Therapy</t>
  </si>
  <si>
    <t>7932</t>
  </si>
  <si>
    <t>Licensed Prof Clinic Cou</t>
  </si>
  <si>
    <t>8040</t>
  </si>
  <si>
    <t>Audiology</t>
  </si>
  <si>
    <t>8132</t>
  </si>
  <si>
    <t xml:space="preserve">Licensed Marriage and Family Therapist </t>
  </si>
  <si>
    <t>8340</t>
  </si>
  <si>
    <t>8440</t>
  </si>
  <si>
    <t>Podiatrist Services</t>
  </si>
  <si>
    <t>8809A</t>
  </si>
  <si>
    <t>Comp Outpatient Rehab Facility</t>
  </si>
  <si>
    <t>9040</t>
  </si>
  <si>
    <t>Psych Distinct Part Unit</t>
  </si>
  <si>
    <t>9201A</t>
  </si>
  <si>
    <t>Rehab Distincy Part Unit</t>
  </si>
  <si>
    <t>9301A</t>
  </si>
  <si>
    <t>Physician Assistant</t>
  </si>
  <si>
    <t>9449</t>
  </si>
  <si>
    <t>Managed Care Physical Health</t>
  </si>
  <si>
    <t>9618A</t>
  </si>
  <si>
    <t>9818A</t>
  </si>
  <si>
    <t>Managed Care Behavioral Health</t>
  </si>
  <si>
    <t>ATTORNEY INCENTIVES</t>
  </si>
  <si>
    <t>BB49</t>
  </si>
  <si>
    <t>Hospital Insurance Premiums</t>
  </si>
  <si>
    <t>AA</t>
  </si>
  <si>
    <t>MED. TRANS</t>
  </si>
  <si>
    <t>SMI</t>
  </si>
  <si>
    <t>QQ</t>
  </si>
  <si>
    <t>STERILIZATIONS</t>
  </si>
  <si>
    <t>DRUG REBATES</t>
  </si>
  <si>
    <t>RB</t>
  </si>
  <si>
    <t>-</t>
  </si>
  <si>
    <t>Total All Categories</t>
  </si>
  <si>
    <t>Ck figure with total</t>
  </si>
  <si>
    <t>FOR SECOND MONTH OF THIS QUARTER</t>
  </si>
  <si>
    <t>MONTH 2</t>
  </si>
  <si>
    <t>FOR THIRD MONTH OF THIS QUARTER</t>
  </si>
  <si>
    <t>MONTH 3</t>
  </si>
  <si>
    <t>July 2015</t>
  </si>
  <si>
    <t>August 2015</t>
  </si>
  <si>
    <t>September 2015</t>
  </si>
  <si>
    <t>BB</t>
  </si>
  <si>
    <t>CC</t>
  </si>
  <si>
    <t>DD</t>
  </si>
  <si>
    <t>EE</t>
  </si>
  <si>
    <t>October 2015</t>
  </si>
  <si>
    <t>Licensed Professional Art Therapist</t>
  </si>
  <si>
    <t>6940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</si>
  <si>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</si>
  <si>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</si>
  <si>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</si>
  <si>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</si>
  <si>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</si>
  <si>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</si>
  <si>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</si>
  <si>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</si>
  <si>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DMS ANNUAL</t>
  </si>
  <si>
    <t>Below the line items</t>
  </si>
  <si>
    <t>MAP 64 - ACA Expansion</t>
  </si>
  <si>
    <t>Spec IC Clinic</t>
  </si>
  <si>
    <t>ACA Managed Care Organization</t>
  </si>
  <si>
    <t>Managed Care Behavioral Health E/M</t>
  </si>
  <si>
    <t>9818A1</t>
  </si>
  <si>
    <t>Managed Care Behavioral Health Vac</t>
  </si>
  <si>
    <t>9818A2</t>
  </si>
  <si>
    <t>MAP 64.21 - KCHIP EXPANSION</t>
  </si>
  <si>
    <t>0202</t>
  </si>
  <si>
    <t>0303</t>
  </si>
  <si>
    <t>0412</t>
  </si>
  <si>
    <t>0521</t>
  </si>
  <si>
    <t>0603</t>
  </si>
  <si>
    <t>0721</t>
  </si>
  <si>
    <t>0803</t>
  </si>
  <si>
    <t>1012</t>
  </si>
  <si>
    <t>1206</t>
  </si>
  <si>
    <t>1312</t>
  </si>
  <si>
    <t>1524</t>
  </si>
  <si>
    <t>1625</t>
  </si>
  <si>
    <t>1712</t>
  </si>
  <si>
    <t>2024</t>
  </si>
  <si>
    <t>2124</t>
  </si>
  <si>
    <t>2225</t>
  </si>
  <si>
    <t>2325</t>
  </si>
  <si>
    <t>2425</t>
  </si>
  <si>
    <t>2504</t>
  </si>
  <si>
    <t>2604</t>
  </si>
  <si>
    <t>2704</t>
  </si>
  <si>
    <t>2824</t>
  </si>
  <si>
    <t>2925</t>
  </si>
  <si>
    <t>3025</t>
  </si>
  <si>
    <t>3225</t>
  </si>
  <si>
    <t>3304</t>
  </si>
  <si>
    <t>3425</t>
  </si>
  <si>
    <t>3525</t>
  </si>
  <si>
    <t>3614</t>
  </si>
  <si>
    <t>3725</t>
  </si>
  <si>
    <t>3813</t>
  </si>
  <si>
    <t>3925</t>
  </si>
  <si>
    <t>4019</t>
  </si>
  <si>
    <t>4101A</t>
  </si>
  <si>
    <t>4212</t>
  </si>
  <si>
    <t>4312</t>
  </si>
  <si>
    <t>4301A</t>
  </si>
  <si>
    <t>4411</t>
  </si>
  <si>
    <t>4512</t>
  </si>
  <si>
    <t>4619</t>
  </si>
  <si>
    <t>4714</t>
  </si>
  <si>
    <t>4818</t>
  </si>
  <si>
    <t>4925</t>
  </si>
  <si>
    <t>5021</t>
  </si>
  <si>
    <t>5119</t>
  </si>
  <si>
    <t>5221</t>
  </si>
  <si>
    <t>5321</t>
  </si>
  <si>
    <t>5411</t>
  </si>
  <si>
    <t>5522</t>
  </si>
  <si>
    <t>5721</t>
  </si>
  <si>
    <t>5801A</t>
  </si>
  <si>
    <t>5921</t>
  </si>
  <si>
    <t>6021</t>
  </si>
  <si>
    <t>6121</t>
  </si>
  <si>
    <t>6225</t>
  </si>
  <si>
    <t>6325</t>
  </si>
  <si>
    <t>6408</t>
  </si>
  <si>
    <t>65</t>
  </si>
  <si>
    <t>66</t>
  </si>
  <si>
    <t>6711</t>
  </si>
  <si>
    <t>Behavioral Health</t>
  </si>
  <si>
    <t>7209</t>
  </si>
  <si>
    <t>7305</t>
  </si>
  <si>
    <t>7405</t>
  </si>
  <si>
    <t>7401A</t>
  </si>
  <si>
    <t>7511</t>
  </si>
  <si>
    <t>7501A</t>
  </si>
  <si>
    <t>7913</t>
  </si>
  <si>
    <t>Licensed Prof Clinic Counselor</t>
  </si>
  <si>
    <t>8125</t>
  </si>
  <si>
    <t>8811</t>
  </si>
  <si>
    <t>9025</t>
  </si>
  <si>
    <t>9202</t>
  </si>
  <si>
    <t>9302</t>
  </si>
  <si>
    <t>9425</t>
  </si>
  <si>
    <t>9601A</t>
  </si>
  <si>
    <t>9701A</t>
  </si>
  <si>
    <t>9801A</t>
  </si>
  <si>
    <t>MED. TRANS.</t>
  </si>
  <si>
    <t>MAP 21 - KCHIP</t>
  </si>
  <si>
    <t>Hands</t>
  </si>
  <si>
    <t>1631</t>
  </si>
  <si>
    <t>18</t>
  </si>
  <si>
    <t>2231</t>
  </si>
  <si>
    <t>2331</t>
  </si>
  <si>
    <t>2431</t>
  </si>
  <si>
    <t>2503</t>
  </si>
  <si>
    <t>2703</t>
  </si>
  <si>
    <t>2931</t>
  </si>
  <si>
    <t>3031</t>
  </si>
  <si>
    <t>3431</t>
  </si>
  <si>
    <t>3531</t>
  </si>
  <si>
    <t>3731</t>
  </si>
  <si>
    <t>3931</t>
  </si>
  <si>
    <t>4131</t>
  </si>
  <si>
    <t>4101C</t>
  </si>
  <si>
    <t>4301C</t>
  </si>
  <si>
    <t>4931</t>
  </si>
  <si>
    <t>5121</t>
  </si>
  <si>
    <t>57</t>
  </si>
  <si>
    <t>5801C</t>
  </si>
  <si>
    <t>59</t>
  </si>
  <si>
    <t>60</t>
  </si>
  <si>
    <t>61</t>
  </si>
  <si>
    <t>6231</t>
  </si>
  <si>
    <t>6331</t>
  </si>
  <si>
    <t>6710</t>
  </si>
  <si>
    <t>7401C</t>
  </si>
  <si>
    <t>7501C</t>
  </si>
  <si>
    <t>79</t>
  </si>
  <si>
    <t>8131</t>
  </si>
  <si>
    <t>9031</t>
  </si>
  <si>
    <t>9431</t>
  </si>
  <si>
    <t>9601C</t>
  </si>
  <si>
    <t>9701C</t>
  </si>
  <si>
    <t>9801C</t>
  </si>
  <si>
    <t>MODEL WAIVERS</t>
  </si>
  <si>
    <t>51</t>
  </si>
  <si>
    <t>CERTIFIED NURSE PRACTIONER KENPAC &amp; LOCK_IN</t>
  </si>
  <si>
    <t>TOTAL FIRST SECOND AND THIRD QUARTERS</t>
  </si>
  <si>
    <t>TOTAL FIRST QUARTER</t>
  </si>
  <si>
    <t>AVERAGE FIRST QUARTER</t>
  </si>
  <si>
    <t>AVERAGE SECOND QUARTER</t>
  </si>
  <si>
    <t>AVERAGE FIRST AND SECOND QUARTERS</t>
  </si>
  <si>
    <t>AVERAGE THIRD QUARTER</t>
  </si>
  <si>
    <t>AVERAGE FIRST SECOND AND THIRD QUARTERS</t>
  </si>
  <si>
    <t>AVERAGE FOURTH QUARTER</t>
  </si>
  <si>
    <t>TOTAL SECOND QUARTER</t>
  </si>
  <si>
    <t>TOTAL FIRST AND SECOND QUARTERS</t>
  </si>
  <si>
    <t>TOTAL THIRD QUARTER</t>
  </si>
  <si>
    <t>TOTAL FOURTH QUARTER</t>
  </si>
  <si>
    <r>
      <t xml:space="preserve">MFP PAYMENTS  (100% GENERAL FUND) </t>
    </r>
    <r>
      <rPr>
        <b/>
        <sz val="10"/>
        <color rgb="FF00B050"/>
        <rFont val="Arial"/>
        <family val="2"/>
      </rPr>
      <t>WCFC</t>
    </r>
  </si>
  <si>
    <r>
      <t xml:space="preserve">HEALTH INFORMATION TECHNOLOGY/ELEC HLTH RECORD  (HIT/EHR) </t>
    </r>
    <r>
      <rPr>
        <b/>
        <sz val="10"/>
        <color rgb="FF00B050"/>
        <rFont val="Arial"/>
        <family val="2"/>
      </rPr>
      <t>WCTF</t>
    </r>
    <r>
      <rPr>
        <b/>
        <sz val="10"/>
        <rFont val="Arial"/>
        <family val="2"/>
      </rPr>
      <t xml:space="preserve"> </t>
    </r>
  </si>
  <si>
    <t>HOSPITAL INSURANCE PREMIUMS (FHI)</t>
  </si>
  <si>
    <t xml:space="preserve"> </t>
  </si>
  <si>
    <t xml:space="preserve">  </t>
  </si>
  <si>
    <t>70</t>
  </si>
  <si>
    <t>LICENSED BEHAVIOR ANALYST</t>
  </si>
  <si>
    <t>Licensed Behavior Analyst</t>
  </si>
  <si>
    <r>
      <t xml:space="preserve">QI1 PAYMENTS </t>
    </r>
    <r>
      <rPr>
        <b/>
        <sz val="10"/>
        <color rgb="FF00B050"/>
        <rFont val="Arial"/>
        <family val="2"/>
      </rPr>
      <t xml:space="preserve"> (MMIS Report = BUY-0441-M)</t>
    </r>
  </si>
  <si>
    <r>
      <t xml:space="preserve">MFP ENHANCED FUNDING </t>
    </r>
    <r>
      <rPr>
        <b/>
        <sz val="10"/>
        <color rgb="FF00B050"/>
        <rFont val="Arial"/>
        <family val="2"/>
      </rPr>
      <t>WCFE</t>
    </r>
  </si>
  <si>
    <r>
      <t xml:space="preserve">TRANSPORTATION    </t>
    </r>
    <r>
      <rPr>
        <b/>
        <sz val="10"/>
        <color rgb="FF00B050"/>
        <rFont val="Arial"/>
        <family val="2"/>
      </rPr>
      <t>(Medical Trasportation in eMARS &amp; DGA EXP Rep)</t>
    </r>
  </si>
  <si>
    <t>HOME DELIVERED MEALS</t>
  </si>
  <si>
    <t>56-19</t>
  </si>
  <si>
    <t>Home Delivered Meals</t>
  </si>
  <si>
    <r>
      <t xml:space="preserve">DISPROPORTIONATE SHARE HOSPITAL PAYMENTS (DSH) </t>
    </r>
    <r>
      <rPr>
        <b/>
        <sz val="10"/>
        <color rgb="FF00B050"/>
        <rFont val="Arial"/>
        <family val="2"/>
      </rPr>
      <t>WCBH</t>
    </r>
  </si>
  <si>
    <t>SFY AVERAGE</t>
  </si>
  <si>
    <t>80-25</t>
  </si>
  <si>
    <t>MULTI THERAPY AGENTC -MTA</t>
  </si>
  <si>
    <t>76-32</t>
  </si>
  <si>
    <t>Multi Therapy Agency</t>
  </si>
  <si>
    <t>CUMMULATIVE EXPENDITURE PERCENTAGE</t>
  </si>
  <si>
    <t>RESIDENTIAL CRISIS STABILIZATION CTR (RCSC)</t>
  </si>
  <si>
    <t>31-40</t>
  </si>
  <si>
    <t>Residential Crisis Stabilization Center (RCSC)</t>
  </si>
  <si>
    <t>`</t>
  </si>
  <si>
    <t>RESIDENTIAL CRISIS STABILIZATION UNITS (RCSU)</t>
  </si>
  <si>
    <t>DRG LAWSUIT SETTLEMENT</t>
  </si>
  <si>
    <t>DRG Lawsuit Settlement</t>
  </si>
  <si>
    <t>INSTITUTIONAL- ICF/IDD</t>
  </si>
  <si>
    <t>ICF-IDD</t>
  </si>
  <si>
    <t>71</t>
  </si>
  <si>
    <t>LICENSED ALCOHOL AND DRUG COUNSELOR LADC</t>
  </si>
  <si>
    <t>Licensed Alcohol &amp; Drug Counselor (LADC)</t>
  </si>
  <si>
    <t>INPATIENT HOSPITAL TUBERCULOSIS</t>
  </si>
  <si>
    <t>06-02A</t>
  </si>
  <si>
    <t>PSYC RESIDENTAL TREATMENT FACILITY 2</t>
  </si>
  <si>
    <t>CERTIFIED COMMUNITY BEHAVIORAL HEALTH CLINIC</t>
  </si>
  <si>
    <t>14-02</t>
  </si>
  <si>
    <t>Certified Community Behavioral Health Clinic</t>
  </si>
  <si>
    <t>Ambulatory Surgical</t>
  </si>
  <si>
    <t>PROGRAM OF ALL-INCLUSIVE CARE OF ELDERLY (PACE)</t>
  </si>
  <si>
    <t>91</t>
  </si>
  <si>
    <t>PGROGRAM OF ALL-INCLUSIVE CARE OF ELDERLY (PACE)</t>
  </si>
  <si>
    <t>Program of All-Inclusive Care of Elderly (PACE)</t>
  </si>
  <si>
    <t>CHEMICAL DEPENDENCY</t>
  </si>
  <si>
    <t>11-40</t>
  </si>
  <si>
    <t xml:space="preserve">CHEMICAL DEPENDENCY </t>
  </si>
  <si>
    <t>Chemical Dependency</t>
  </si>
  <si>
    <t>56-21</t>
  </si>
  <si>
    <t>STATE FISCAL YEAR 2025</t>
  </si>
  <si>
    <t>SFY '25 Actual Budget</t>
  </si>
  <si>
    <t>July 1, 2024 through June 30, 2025</t>
  </si>
  <si>
    <t>2024-2025  TOTAL</t>
  </si>
  <si>
    <t>STATE FISCAL YEAR 2024-2025</t>
  </si>
  <si>
    <t>AVERAGE COST PER ELIGIBLE PER MONTH (with Admin)</t>
  </si>
  <si>
    <t>ADMINISTRATIVE EXPENSES (DEPT 746)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</si>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</sst>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[$-409]mmmm\-yy;@"/>
    <numFmt numFmtId="168" formatCode="m\/d\/yyyy"/>
    <numFmt numFmtId="169" formatCode="#,##0.00;\-#,##0.00;0.00"/>
    <numFmt numFmtId="170" formatCode="0_)"/>
    <numFmt numFmtId="171" formatCode="0_);\(0\)"/>
    <numFmt numFmtId="172" formatCode="&quot;$&quot;#,##0.00"/>
    <numFmt numFmtId="173" formatCode="_([$$-409]* #,##0.00_);_([$$-409]* \(#,##0.00\);_([$$-409]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u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trike/>
      <u val="singleAccounting"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43" fontId="15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39" fontId="24" fillId="0" borderId="0"/>
    <xf numFmtId="39" fontId="23" fillId="0" borderId="0"/>
    <xf numFmtId="43" fontId="17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  <xf numFmtId="9" fontId="17" fillId="0" borderId="0" applyFont="0" applyFill="0" applyBorder="0" applyAlignment="0" applyProtection="0"/>
    <xf numFmtId="0" fontId="29" fillId="0" borderId="0"/>
    <xf numFmtId="0" fontId="2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0" fontId="2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602">
    <xf numFmtId="0" fontId="0" fillId="0" borderId="0" xfId="0"/>
    <xf numFmtId="49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4" fillId="0" borderId="1" xfId="2" applyFont="1" applyBorder="1" applyAlignment="1">
      <alignment horizontal="left"/>
    </xf>
    <xf numFmtId="0" fontId="4" fillId="0" borderId="5" xfId="2" applyFont="1" applyBorder="1"/>
    <xf numFmtId="0" fontId="4" fillId="0" borderId="3" xfId="2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2" fillId="0" borderId="0" xfId="11" applyNumberFormat="1" applyFont="1" applyFill="1"/>
    <xf numFmtId="43" fontId="2" fillId="0" borderId="0" xfId="2" applyNumberFormat="1"/>
    <xf numFmtId="10" fontId="2" fillId="0" borderId="0" xfId="12" applyNumberFormat="1" applyFont="1" applyFill="1"/>
    <xf numFmtId="43" fontId="6" fillId="0" borderId="0" xfId="2" applyNumberFormat="1" applyFont="1"/>
    <xf numFmtId="44" fontId="3" fillId="0" borderId="0" xfId="9" applyFont="1" applyFill="1"/>
    <xf numFmtId="10" fontId="3" fillId="0" borderId="0" xfId="7" applyNumberFormat="1" applyFont="1" applyFill="1"/>
    <xf numFmtId="43" fontId="3" fillId="0" borderId="0" xfId="2" applyNumberFormat="1" applyFont="1"/>
    <xf numFmtId="10" fontId="2" fillId="0" borderId="0" xfId="7" applyNumberFormat="1" applyFont="1" applyFill="1"/>
    <xf numFmtId="0" fontId="2" fillId="0" borderId="0" xfId="2"/>
    <xf numFmtId="0" fontId="2" fillId="0" borderId="0" xfId="2" applyAlignment="1">
      <alignment horizontal="center"/>
    </xf>
    <xf numFmtId="165" fontId="2" fillId="0" borderId="12" xfId="9" applyNumberFormat="1" applyFont="1" applyBorder="1"/>
    <xf numFmtId="164" fontId="2" fillId="0" borderId="12" xfId="2" applyNumberFormat="1" applyBorder="1"/>
    <xf numFmtId="44" fontId="2" fillId="0" borderId="12" xfId="9" applyFont="1" applyBorder="1"/>
    <xf numFmtId="0" fontId="4" fillId="0" borderId="12" xfId="2" applyFont="1" applyBorder="1" applyAlignment="1">
      <alignment horizontal="right"/>
    </xf>
    <xf numFmtId="165" fontId="2" fillId="0" borderId="0" xfId="2" applyNumberFormat="1"/>
    <xf numFmtId="0" fontId="0" fillId="0" borderId="0" xfId="0" applyAlignment="1">
      <alignment horizontal="right"/>
    </xf>
    <xf numFmtId="10" fontId="2" fillId="0" borderId="12" xfId="12" applyNumberFormat="1" applyFont="1" applyFill="1" applyBorder="1" applyAlignment="1">
      <alignment horizontal="center"/>
    </xf>
    <xf numFmtId="165" fontId="2" fillId="0" borderId="12" xfId="9" applyNumberFormat="1" applyFont="1" applyFill="1" applyBorder="1"/>
    <xf numFmtId="10" fontId="2" fillId="0" borderId="9" xfId="12" applyNumberFormat="1" applyFont="1" applyFill="1" applyBorder="1" applyAlignment="1">
      <alignment horizontal="center"/>
    </xf>
    <xf numFmtId="165" fontId="2" fillId="0" borderId="9" xfId="9" applyNumberFormat="1" applyFont="1" applyFill="1" applyBorder="1"/>
    <xf numFmtId="164" fontId="2" fillId="0" borderId="0" xfId="7" applyNumberFormat="1" applyFont="1" applyFill="1"/>
    <xf numFmtId="0" fontId="4" fillId="0" borderId="0" xfId="2" applyFont="1"/>
    <xf numFmtId="164" fontId="4" fillId="0" borderId="0" xfId="7" applyNumberFormat="1" applyFont="1" applyFill="1"/>
    <xf numFmtId="166" fontId="4" fillId="0" borderId="0" xfId="12" applyNumberFormat="1" applyFont="1" applyFill="1"/>
    <xf numFmtId="0" fontId="4" fillId="0" borderId="25" xfId="2" applyFont="1" applyBorder="1" applyAlignment="1">
      <alignment horizontal="center"/>
    </xf>
    <xf numFmtId="164" fontId="4" fillId="0" borderId="12" xfId="7" applyNumberFormat="1" applyFont="1" applyFill="1" applyBorder="1" applyAlignment="1">
      <alignment horizontal="center"/>
    </xf>
    <xf numFmtId="0" fontId="4" fillId="0" borderId="12" xfId="2" applyFont="1" applyBorder="1" applyAlignment="1">
      <alignment horizontal="center"/>
    </xf>
    <xf numFmtId="166" fontId="4" fillId="0" borderId="12" xfId="12" applyNumberFormat="1" applyFont="1" applyFill="1" applyBorder="1" applyAlignment="1">
      <alignment horizontal="center"/>
    </xf>
    <xf numFmtId="166" fontId="2" fillId="0" borderId="0" xfId="12" applyNumberFormat="1" applyFont="1" applyFill="1"/>
    <xf numFmtId="165" fontId="2" fillId="0" borderId="7" xfId="9" applyNumberFormat="1" applyFont="1" applyFill="1" applyBorder="1"/>
    <xf numFmtId="10" fontId="2" fillId="0" borderId="7" xfId="12" applyNumberFormat="1" applyFont="1" applyFill="1" applyBorder="1" applyAlignment="1">
      <alignment horizontal="center"/>
    </xf>
    <xf numFmtId="10" fontId="2" fillId="0" borderId="26" xfId="12" applyNumberFormat="1" applyFont="1" applyFill="1" applyBorder="1" applyAlignment="1">
      <alignment horizontal="center"/>
    </xf>
    <xf numFmtId="0" fontId="4" fillId="0" borderId="12" xfId="2" applyFont="1" applyBorder="1"/>
    <xf numFmtId="165" fontId="2" fillId="0" borderId="15" xfId="9" applyNumberFormat="1" applyFont="1" applyFill="1" applyBorder="1"/>
    <xf numFmtId="10" fontId="2" fillId="0" borderId="15" xfId="12" applyNumberFormat="1" applyFont="1" applyFill="1" applyBorder="1" applyAlignment="1">
      <alignment horizontal="center"/>
    </xf>
    <xf numFmtId="0" fontId="2" fillId="0" borderId="7" xfId="2" applyBorder="1" applyAlignment="1">
      <alignment horizontal="left"/>
    </xf>
    <xf numFmtId="0" fontId="2" fillId="0" borderId="15" xfId="2" applyBorder="1" applyAlignment="1">
      <alignment horizontal="right"/>
    </xf>
    <xf numFmtId="0" fontId="2" fillId="0" borderId="9" xfId="2" applyBorder="1" applyAlignment="1">
      <alignment horizontal="left"/>
    </xf>
    <xf numFmtId="165" fontId="2" fillId="0" borderId="23" xfId="9" applyNumberFormat="1" applyFont="1" applyFill="1" applyBorder="1"/>
    <xf numFmtId="0" fontId="2" fillId="0" borderId="23" xfId="2" applyBorder="1" applyAlignment="1">
      <alignment horizontal="left"/>
    </xf>
    <xf numFmtId="0" fontId="8" fillId="0" borderId="8" xfId="2" applyFont="1" applyBorder="1"/>
    <xf numFmtId="0" fontId="8" fillId="0" borderId="9" xfId="2" applyFont="1" applyBorder="1"/>
    <xf numFmtId="0" fontId="8" fillId="0" borderId="7" xfId="2" applyFont="1" applyBorder="1"/>
    <xf numFmtId="43" fontId="8" fillId="0" borderId="22" xfId="7" applyFont="1" applyFill="1" applyBorder="1"/>
    <xf numFmtId="0" fontId="4" fillId="0" borderId="3" xfId="15" applyFont="1" applyBorder="1"/>
    <xf numFmtId="40" fontId="8" fillId="0" borderId="0" xfId="2" applyNumberFormat="1" applyFont="1"/>
    <xf numFmtId="40" fontId="8" fillId="0" borderId="0" xfId="9" applyNumberFormat="1" applyFont="1" applyFill="1"/>
    <xf numFmtId="0" fontId="2" fillId="0" borderId="0" xfId="2" applyAlignment="1">
      <alignment horizontal="right"/>
    </xf>
    <xf numFmtId="44" fontId="2" fillId="0" borderId="0" xfId="1" applyFont="1"/>
    <xf numFmtId="44" fontId="0" fillId="0" borderId="0" xfId="1" applyFont="1"/>
    <xf numFmtId="44" fontId="6" fillId="0" borderId="0" xfId="1" applyFont="1"/>
    <xf numFmtId="0" fontId="4" fillId="0" borderId="0" xfId="2" applyFont="1" applyAlignment="1">
      <alignment horizontal="center"/>
    </xf>
    <xf numFmtId="41" fontId="2" fillId="0" borderId="29" xfId="2" applyNumberFormat="1" applyBorder="1"/>
    <xf numFmtId="0" fontId="2" fillId="0" borderId="18" xfId="2" applyBorder="1" applyAlignment="1">
      <alignment horizontal="center"/>
    </xf>
    <xf numFmtId="165" fontId="2" fillId="0" borderId="1" xfId="9" applyNumberFormat="1" applyFont="1" applyFill="1" applyBorder="1"/>
    <xf numFmtId="41" fontId="2" fillId="0" borderId="1" xfId="2" applyNumberFormat="1" applyBorder="1"/>
    <xf numFmtId="0" fontId="2" fillId="0" borderId="16" xfId="2" applyBorder="1" applyAlignment="1">
      <alignment horizontal="center"/>
    </xf>
    <xf numFmtId="17" fontId="4" fillId="0" borderId="20" xfId="2" applyNumberFormat="1" applyFont="1" applyBorder="1" applyAlignment="1">
      <alignment horizontal="right"/>
    </xf>
    <xf numFmtId="0" fontId="2" fillId="0" borderId="12" xfId="2" applyBorder="1"/>
    <xf numFmtId="165" fontId="2" fillId="0" borderId="28" xfId="9" applyNumberFormat="1" applyFont="1" applyFill="1" applyBorder="1"/>
    <xf numFmtId="43" fontId="2" fillId="0" borderId="0" xfId="7" applyFont="1"/>
    <xf numFmtId="43" fontId="0" fillId="0" borderId="0" xfId="0" applyNumberFormat="1"/>
    <xf numFmtId="43" fontId="0" fillId="0" borderId="0" xfId="1" applyNumberFormat="1" applyFont="1"/>
    <xf numFmtId="43" fontId="0" fillId="0" borderId="0" xfId="0" applyNumberFormat="1" applyAlignment="1">
      <alignment horizontal="center"/>
    </xf>
    <xf numFmtId="43" fontId="2" fillId="0" borderId="0" xfId="1" applyNumberFormat="1" applyFont="1"/>
    <xf numFmtId="44" fontId="0" fillId="0" borderId="1" xfId="0" applyNumberFormat="1" applyBorder="1"/>
    <xf numFmtId="0" fontId="4" fillId="0" borderId="1" xfId="2" applyFont="1" applyBorder="1"/>
    <xf numFmtId="40" fontId="8" fillId="0" borderId="0" xfId="7" applyNumberFormat="1" applyFont="1" applyFill="1" applyBorder="1"/>
    <xf numFmtId="0" fontId="8" fillId="0" borderId="19" xfId="2" applyFont="1" applyBorder="1"/>
    <xf numFmtId="43" fontId="8" fillId="0" borderId="42" xfId="7" applyFont="1" applyFill="1" applyBorder="1"/>
    <xf numFmtId="43" fontId="8" fillId="0" borderId="38" xfId="7" applyFont="1" applyFill="1" applyBorder="1"/>
    <xf numFmtId="0" fontId="8" fillId="0" borderId="2" xfId="2" applyFont="1" applyBorder="1"/>
    <xf numFmtId="43" fontId="8" fillId="0" borderId="44" xfId="7" applyFont="1" applyFill="1" applyBorder="1"/>
    <xf numFmtId="0" fontId="8" fillId="0" borderId="11" xfId="2" applyFont="1" applyBorder="1"/>
    <xf numFmtId="0" fontId="8" fillId="0" borderId="20" xfId="2" applyFont="1" applyBorder="1" applyAlignment="1">
      <alignment horizontal="left" indent="2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1" xfId="0" applyBorder="1"/>
    <xf numFmtId="44" fontId="0" fillId="0" borderId="0" xfId="0" applyNumberFormat="1"/>
    <xf numFmtId="49" fontId="4" fillId="0" borderId="5" xfId="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4" fillId="0" borderId="1" xfId="2" applyNumberFormat="1" applyFont="1" applyBorder="1" applyAlignment="1">
      <alignment horizontal="left"/>
    </xf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4" applyNumberFormat="1" applyFont="1" applyFill="1" applyBorder="1"/>
    <xf numFmtId="164" fontId="15" fillId="0" borderId="1" xfId="48" applyNumberFormat="1" applyFont="1" applyFill="1" applyBorder="1"/>
    <xf numFmtId="0" fontId="0" fillId="0" borderId="0" xfId="0" applyAlignment="1">
      <alignment horizontal="center"/>
    </xf>
    <xf numFmtId="44" fontId="20" fillId="0" borderId="1" xfId="0" applyNumberFormat="1" applyFont="1" applyBorder="1"/>
    <xf numFmtId="8" fontId="0" fillId="0" borderId="0" xfId="1" applyNumberFormat="1" applyFont="1" applyFill="1"/>
    <xf numFmtId="44" fontId="0" fillId="0" borderId="0" xfId="1" applyFont="1" applyFill="1" applyBorder="1"/>
    <xf numFmtId="0" fontId="4" fillId="3" borderId="1" xfId="2" applyFont="1" applyFill="1" applyBorder="1"/>
    <xf numFmtId="44" fontId="0" fillId="3" borderId="1" xfId="0" applyNumberFormat="1" applyFill="1" applyBorder="1"/>
    <xf numFmtId="49" fontId="4" fillId="3" borderId="3" xfId="2" applyNumberFormat="1" applyFont="1" applyFill="1" applyBorder="1" applyAlignment="1">
      <alignment horizontal="center"/>
    </xf>
    <xf numFmtId="8" fontId="0" fillId="0" borderId="0" xfId="0" applyNumberFormat="1"/>
    <xf numFmtId="0" fontId="0" fillId="0" borderId="0" xfId="0" applyAlignment="1">
      <alignment wrapText="1"/>
    </xf>
    <xf numFmtId="1" fontId="19" fillId="0" borderId="1" xfId="81" applyNumberFormat="1" applyBorder="1" applyAlignment="1">
      <alignment horizontal="right"/>
    </xf>
    <xf numFmtId="0" fontId="19" fillId="0" borderId="1" xfId="81" applyBorder="1" applyAlignment="1">
      <alignment horizontal="right"/>
    </xf>
    <xf numFmtId="49" fontId="19" fillId="0" borderId="1" xfId="81" applyNumberFormat="1" applyBorder="1" applyAlignment="1">
      <alignment horizontal="left"/>
    </xf>
    <xf numFmtId="168" fontId="19" fillId="0" borderId="1" xfId="81" applyNumberFormat="1" applyBorder="1" applyAlignment="1">
      <alignment horizontal="left"/>
    </xf>
    <xf numFmtId="169" fontId="19" fillId="0" borderId="1" xfId="81" applyNumberFormat="1" applyBorder="1" applyAlignment="1">
      <alignment horizontal="right"/>
    </xf>
    <xf numFmtId="49" fontId="19" fillId="0" borderId="1" xfId="81" applyNumberFormat="1" applyBorder="1" applyAlignment="1">
      <alignment horizontal="left" wrapText="1"/>
    </xf>
    <xf numFmtId="0" fontId="19" fillId="0" borderId="1" xfId="81" applyBorder="1" applyAlignment="1">
      <alignment horizontal="left" wrapText="1"/>
    </xf>
    <xf numFmtId="49" fontId="21" fillId="5" borderId="47" xfId="81" applyNumberFormat="1" applyFont="1" applyFill="1" applyBorder="1" applyAlignment="1">
      <alignment horizontal="left" wrapText="1"/>
    </xf>
    <xf numFmtId="0" fontId="20" fillId="4" borderId="0" xfId="0" applyFont="1" applyFill="1"/>
    <xf numFmtId="169" fontId="0" fillId="0" borderId="0" xfId="0" applyNumberFormat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0" fillId="0" borderId="0" xfId="0" quotePrefix="1" applyAlignment="1">
      <alignment horizontal="center"/>
    </xf>
    <xf numFmtId="0" fontId="23" fillId="0" borderId="0" xfId="0" quotePrefix="1" applyFont="1" applyAlignment="1">
      <alignment horizontal="center"/>
    </xf>
    <xf numFmtId="39" fontId="0" fillId="0" borderId="0" xfId="0" quotePrefix="1" applyNumberFormat="1" applyAlignment="1">
      <alignment horizontal="center"/>
    </xf>
    <xf numFmtId="0" fontId="0" fillId="0" borderId="48" xfId="0" applyBorder="1"/>
    <xf numFmtId="0" fontId="0" fillId="0" borderId="49" xfId="0" applyBorder="1"/>
    <xf numFmtId="44" fontId="0" fillId="0" borderId="49" xfId="1" applyFont="1" applyFill="1" applyBorder="1"/>
    <xf numFmtId="44" fontId="0" fillId="0" borderId="44" xfId="1" applyFont="1" applyFill="1" applyBorder="1"/>
    <xf numFmtId="0" fontId="0" fillId="0" borderId="4" xfId="0" applyBorder="1"/>
    <xf numFmtId="44" fontId="0" fillId="0" borderId="50" xfId="1" applyFont="1" applyFill="1" applyBorder="1"/>
    <xf numFmtId="44" fontId="0" fillId="0" borderId="0" xfId="1" quotePrefix="1" applyFont="1" applyFill="1" applyBorder="1" applyAlignment="1">
      <alignment horizontal="right"/>
    </xf>
    <xf numFmtId="0" fontId="0" fillId="0" borderId="4" xfId="0" applyBorder="1" applyAlignment="1">
      <alignment horizontal="fill"/>
    </xf>
    <xf numFmtId="170" fontId="0" fillId="0" borderId="0" xfId="0" applyNumberFormat="1" applyAlignment="1">
      <alignment horizontal="fill"/>
    </xf>
    <xf numFmtId="44" fontId="0" fillId="0" borderId="0" xfId="1" applyFont="1" applyFill="1" applyBorder="1" applyAlignment="1" applyProtection="1">
      <alignment horizontal="fill"/>
    </xf>
    <xf numFmtId="44" fontId="0" fillId="0" borderId="50" xfId="1" applyFont="1" applyFill="1" applyBorder="1" applyAlignment="1" applyProtection="1">
      <alignment horizontal="fill"/>
    </xf>
    <xf numFmtId="170" fontId="0" fillId="0" borderId="0" xfId="0" applyNumberFormat="1"/>
    <xf numFmtId="44" fontId="0" fillId="0" borderId="0" xfId="1" applyFont="1" applyFill="1" applyBorder="1" applyAlignment="1">
      <alignment horizontal="center"/>
    </xf>
    <xf numFmtId="44" fontId="0" fillId="0" borderId="50" xfId="1" applyFont="1" applyFill="1" applyBorder="1" applyAlignment="1">
      <alignment horizontal="center"/>
    </xf>
    <xf numFmtId="170" fontId="0" fillId="0" borderId="0" xfId="0" applyNumberFormat="1" applyAlignment="1">
      <alignment horizontal="left"/>
    </xf>
    <xf numFmtId="170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23" fillId="0" borderId="0" xfId="0" quotePrefix="1" applyFont="1" applyAlignment="1">
      <alignment horizontal="left"/>
    </xf>
    <xf numFmtId="0" fontId="0" fillId="0" borderId="4" xfId="0" quotePrefix="1" applyBorder="1" applyAlignment="1">
      <alignment horizontal="left"/>
    </xf>
    <xf numFmtId="170" fontId="23" fillId="0" borderId="0" xfId="0" quotePrefix="1" applyNumberFormat="1" applyFont="1" applyAlignment="1">
      <alignment horizontal="left"/>
    </xf>
    <xf numFmtId="0" fontId="23" fillId="0" borderId="4" xfId="0" applyFont="1" applyBorder="1"/>
    <xf numFmtId="0" fontId="0" fillId="0" borderId="0" xfId="0" applyAlignment="1">
      <alignment horizontal="left"/>
    </xf>
    <xf numFmtId="44" fontId="0" fillId="0" borderId="0" xfId="1" applyFont="1" applyFill="1" applyBorder="1" applyAlignment="1">
      <alignment horizontal="fill"/>
    </xf>
    <xf numFmtId="44" fontId="0" fillId="0" borderId="50" xfId="1" applyFont="1" applyFill="1" applyBorder="1" applyAlignment="1">
      <alignment horizontal="fill"/>
    </xf>
    <xf numFmtId="44" fontId="0" fillId="0" borderId="0" xfId="1" applyFont="1" applyFill="1" applyBorder="1" applyProtection="1"/>
    <xf numFmtId="44" fontId="0" fillId="0" borderId="50" xfId="1" applyFont="1" applyFill="1" applyBorder="1" applyProtection="1"/>
    <xf numFmtId="0" fontId="0" fillId="0" borderId="51" xfId="0" applyBorder="1"/>
    <xf numFmtId="0" fontId="0" fillId="0" borderId="52" xfId="0" applyBorder="1"/>
    <xf numFmtId="44" fontId="0" fillId="0" borderId="52" xfId="1" applyFont="1" applyFill="1" applyBorder="1"/>
    <xf numFmtId="44" fontId="0" fillId="0" borderId="53" xfId="1" applyFont="1" applyFill="1" applyBorder="1"/>
    <xf numFmtId="39" fontId="24" fillId="0" borderId="0" xfId="153"/>
    <xf numFmtId="39" fontId="24" fillId="0" borderId="0" xfId="153" applyAlignment="1">
      <alignment horizontal="left"/>
    </xf>
    <xf numFmtId="39" fontId="24" fillId="0" borderId="0" xfId="153" applyAlignment="1">
      <alignment horizontal="center"/>
    </xf>
    <xf numFmtId="39" fontId="24" fillId="0" borderId="0" xfId="153" quotePrefix="1" applyAlignment="1">
      <alignment horizontal="left"/>
    </xf>
    <xf numFmtId="39" fontId="24" fillId="0" borderId="0" xfId="153" applyAlignment="1">
      <alignment horizontal="fill"/>
    </xf>
    <xf numFmtId="39" fontId="24" fillId="0" borderId="0" xfId="153" quotePrefix="1" applyAlignment="1">
      <alignment horizontal="right"/>
    </xf>
    <xf numFmtId="39" fontId="24" fillId="0" borderId="48" xfId="153" applyBorder="1"/>
    <xf numFmtId="39" fontId="24" fillId="0" borderId="49" xfId="153" applyBorder="1"/>
    <xf numFmtId="39" fontId="24" fillId="0" borderId="44" xfId="153" applyBorder="1"/>
    <xf numFmtId="39" fontId="24" fillId="0" borderId="4" xfId="153" applyBorder="1"/>
    <xf numFmtId="39" fontId="24" fillId="0" borderId="50" xfId="153" applyBorder="1"/>
    <xf numFmtId="39" fontId="24" fillId="0" borderId="4" xfId="153" applyBorder="1" applyAlignment="1">
      <alignment horizontal="fill"/>
    </xf>
    <xf numFmtId="170" fontId="24" fillId="0" borderId="0" xfId="153" applyNumberFormat="1" applyAlignment="1">
      <alignment horizontal="fill"/>
    </xf>
    <xf numFmtId="170" fontId="24" fillId="0" borderId="50" xfId="153" applyNumberFormat="1" applyBorder="1" applyAlignment="1">
      <alignment horizontal="fill"/>
    </xf>
    <xf numFmtId="170" fontId="24" fillId="0" borderId="0" xfId="153" applyNumberFormat="1"/>
    <xf numFmtId="39" fontId="24" fillId="0" borderId="50" xfId="153" applyBorder="1" applyAlignment="1">
      <alignment horizontal="center"/>
    </xf>
    <xf numFmtId="170" fontId="24" fillId="0" borderId="0" xfId="153" applyNumberFormat="1" applyAlignment="1">
      <alignment horizontal="left"/>
    </xf>
    <xf numFmtId="170" fontId="24" fillId="0" borderId="0" xfId="153" quotePrefix="1" applyNumberFormat="1" applyAlignment="1">
      <alignment horizontal="left"/>
    </xf>
    <xf numFmtId="39" fontId="23" fillId="0" borderId="0" xfId="153" quotePrefix="1" applyFont="1" applyAlignment="1">
      <alignment horizontal="left"/>
    </xf>
    <xf numFmtId="39" fontId="24" fillId="0" borderId="4" xfId="153" quotePrefix="1" applyBorder="1" applyAlignment="1">
      <alignment horizontal="left"/>
    </xf>
    <xf numFmtId="170" fontId="23" fillId="0" borderId="0" xfId="153" quotePrefix="1" applyNumberFormat="1" applyFont="1" applyAlignment="1">
      <alignment horizontal="left"/>
    </xf>
    <xf numFmtId="39" fontId="23" fillId="0" borderId="4" xfId="153" applyFont="1" applyBorder="1"/>
    <xf numFmtId="39" fontId="24" fillId="0" borderId="50" xfId="153" applyBorder="1" applyAlignment="1">
      <alignment horizontal="fill"/>
    </xf>
    <xf numFmtId="39" fontId="24" fillId="0" borderId="51" xfId="153" applyBorder="1"/>
    <xf numFmtId="39" fontId="24" fillId="0" borderId="52" xfId="153" applyBorder="1"/>
    <xf numFmtId="39" fontId="24" fillId="0" borderId="53" xfId="153" applyBorder="1"/>
    <xf numFmtId="1" fontId="24" fillId="0" borderId="0" xfId="153" applyNumberFormat="1" applyAlignment="1">
      <alignment horizontal="center"/>
    </xf>
    <xf numFmtId="2" fontId="0" fillId="0" borderId="0" xfId="0" applyNumberFormat="1"/>
    <xf numFmtId="39" fontId="0" fillId="0" borderId="0" xfId="0" applyNumberFormat="1"/>
    <xf numFmtId="1" fontId="0" fillId="0" borderId="49" xfId="0" applyNumberFormat="1" applyBorder="1" applyAlignment="1">
      <alignment horizontal="center"/>
    </xf>
    <xf numFmtId="39" fontId="23" fillId="0" borderId="0" xfId="154"/>
    <xf numFmtId="39" fontId="23" fillId="0" borderId="0" xfId="154" applyAlignment="1">
      <alignment horizontal="left"/>
    </xf>
    <xf numFmtId="39" fontId="23" fillId="0" borderId="0" xfId="154" applyAlignment="1">
      <alignment horizontal="center"/>
    </xf>
    <xf numFmtId="39" fontId="23" fillId="0" borderId="0" xfId="154" quotePrefix="1" applyAlignment="1">
      <alignment horizontal="left"/>
    </xf>
    <xf numFmtId="39" fontId="23" fillId="0" borderId="0" xfId="154" applyAlignment="1">
      <alignment horizontal="fill"/>
    </xf>
    <xf numFmtId="39" fontId="23" fillId="0" borderId="0" xfId="154" quotePrefix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52" xfId="0" applyNumberFormat="1" applyBorder="1" applyAlignment="1">
      <alignment horizontal="center"/>
    </xf>
    <xf numFmtId="1" fontId="24" fillId="0" borderId="49" xfId="153" applyNumberFormat="1" applyBorder="1" applyAlignment="1">
      <alignment horizontal="center"/>
    </xf>
    <xf numFmtId="1" fontId="24" fillId="0" borderId="52" xfId="153" applyNumberFormat="1" applyBorder="1" applyAlignment="1">
      <alignment horizontal="center"/>
    </xf>
    <xf numFmtId="1" fontId="23" fillId="0" borderId="0" xfId="154" applyNumberFormat="1"/>
    <xf numFmtId="39" fontId="23" fillId="0" borderId="48" xfId="154" applyBorder="1"/>
    <xf numFmtId="1" fontId="23" fillId="0" borderId="49" xfId="154" applyNumberFormat="1" applyBorder="1"/>
    <xf numFmtId="39" fontId="23" fillId="0" borderId="49" xfId="154" applyBorder="1"/>
    <xf numFmtId="39" fontId="23" fillId="0" borderId="44" xfId="154" applyBorder="1"/>
    <xf numFmtId="39" fontId="23" fillId="0" borderId="4" xfId="154" applyBorder="1"/>
    <xf numFmtId="39" fontId="23" fillId="0" borderId="50" xfId="154" applyBorder="1"/>
    <xf numFmtId="39" fontId="23" fillId="0" borderId="4" xfId="154" applyBorder="1" applyAlignment="1">
      <alignment horizontal="fill"/>
    </xf>
    <xf numFmtId="1" fontId="23" fillId="0" borderId="0" xfId="154" applyNumberFormat="1" applyAlignment="1">
      <alignment horizontal="fill"/>
    </xf>
    <xf numFmtId="170" fontId="23" fillId="0" borderId="0" xfId="154" applyNumberFormat="1" applyAlignment="1">
      <alignment horizontal="fill"/>
    </xf>
    <xf numFmtId="170" fontId="23" fillId="0" borderId="50" xfId="154" applyNumberFormat="1" applyBorder="1" applyAlignment="1">
      <alignment horizontal="fill"/>
    </xf>
    <xf numFmtId="170" fontId="23" fillId="0" borderId="0" xfId="154" applyNumberFormat="1"/>
    <xf numFmtId="39" fontId="23" fillId="0" borderId="50" xfId="154" applyBorder="1" applyAlignment="1">
      <alignment horizontal="center"/>
    </xf>
    <xf numFmtId="1" fontId="23" fillId="0" borderId="0" xfId="154" applyNumberFormat="1" applyAlignment="1">
      <alignment horizontal="center"/>
    </xf>
    <xf numFmtId="170" fontId="23" fillId="0" borderId="0" xfId="154" applyNumberFormat="1" applyAlignment="1">
      <alignment horizontal="left"/>
    </xf>
    <xf numFmtId="170" fontId="23" fillId="0" borderId="0" xfId="154" quotePrefix="1" applyNumberFormat="1" applyAlignment="1">
      <alignment horizontal="left"/>
    </xf>
    <xf numFmtId="39" fontId="23" fillId="0" borderId="4" xfId="154" quotePrefix="1" applyBorder="1" applyAlignment="1">
      <alignment horizontal="left"/>
    </xf>
    <xf numFmtId="39" fontId="23" fillId="0" borderId="50" xfId="154" applyBorder="1" applyAlignment="1">
      <alignment horizontal="fill"/>
    </xf>
    <xf numFmtId="39" fontId="23" fillId="0" borderId="51" xfId="154" applyBorder="1"/>
    <xf numFmtId="1" fontId="23" fillId="0" borderId="52" xfId="154" applyNumberFormat="1" applyBorder="1"/>
    <xf numFmtId="39" fontId="23" fillId="0" borderId="52" xfId="154" applyBorder="1"/>
    <xf numFmtId="39" fontId="23" fillId="0" borderId="53" xfId="154" applyBorder="1"/>
    <xf numFmtId="1" fontId="0" fillId="0" borderId="0" xfId="0" applyNumberFormat="1"/>
    <xf numFmtId="49" fontId="4" fillId="0" borderId="32" xfId="2" applyNumberFormat="1" applyFont="1" applyBorder="1" applyAlignment="1">
      <alignment horizontal="center"/>
    </xf>
    <xf numFmtId="0" fontId="4" fillId="0" borderId="8" xfId="2" applyFont="1" applyBorder="1"/>
    <xf numFmtId="0" fontId="4" fillId="3" borderId="8" xfId="2" applyFont="1" applyFill="1" applyBorder="1"/>
    <xf numFmtId="0" fontId="4" fillId="0" borderId="10" xfId="2" applyFont="1" applyBorder="1"/>
    <xf numFmtId="49" fontId="4" fillId="0" borderId="30" xfId="2" applyNumberFormat="1" applyFont="1" applyBorder="1" applyAlignment="1">
      <alignment horizontal="left"/>
    </xf>
    <xf numFmtId="0" fontId="4" fillId="0" borderId="24" xfId="2" applyFont="1" applyBorder="1"/>
    <xf numFmtId="0" fontId="4" fillId="0" borderId="22" xfId="2" applyFont="1" applyBorder="1"/>
    <xf numFmtId="0" fontId="4" fillId="0" borderId="22" xfId="15" applyFont="1" applyBorder="1"/>
    <xf numFmtId="49" fontId="4" fillId="0" borderId="33" xfId="2" applyNumberFormat="1" applyFont="1" applyBorder="1" applyAlignment="1">
      <alignment horizontal="center"/>
    </xf>
    <xf numFmtId="44" fontId="0" fillId="0" borderId="34" xfId="0" applyNumberFormat="1" applyBorder="1"/>
    <xf numFmtId="0" fontId="4" fillId="0" borderId="20" xfId="2" applyFont="1" applyBorder="1" applyAlignment="1">
      <alignment horizontal="left"/>
    </xf>
    <xf numFmtId="0" fontId="4" fillId="0" borderId="5" xfId="2" applyFont="1" applyBorder="1" applyAlignment="1">
      <alignment horizontal="center"/>
    </xf>
    <xf numFmtId="44" fontId="0" fillId="0" borderId="46" xfId="0" applyNumberFormat="1" applyBorder="1"/>
    <xf numFmtId="0" fontId="0" fillId="0" borderId="3" xfId="0" quotePrefix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3" xfId="0" applyBorder="1" applyAlignment="1">
      <alignment horizontal="center"/>
    </xf>
    <xf numFmtId="44" fontId="0" fillId="0" borderId="54" xfId="1" applyFont="1" applyFill="1" applyBorder="1" applyAlignment="1">
      <alignment horizontal="center"/>
    </xf>
    <xf numFmtId="0" fontId="0" fillId="0" borderId="12" xfId="0" applyBorder="1"/>
    <xf numFmtId="170" fontId="24" fillId="0" borderId="0" xfId="153" applyNumberFormat="1" applyAlignment="1">
      <alignment horizontal="right"/>
    </xf>
    <xf numFmtId="39" fontId="24" fillId="0" borderId="0" xfId="153" applyAlignment="1">
      <alignment horizontal="right"/>
    </xf>
    <xf numFmtId="170" fontId="24" fillId="0" borderId="0" xfId="153" quotePrefix="1" applyNumberFormat="1" applyAlignment="1">
      <alignment horizontal="right"/>
    </xf>
    <xf numFmtId="39" fontId="23" fillId="0" borderId="0" xfId="153" quotePrefix="1" applyFont="1" applyAlignment="1">
      <alignment horizontal="right"/>
    </xf>
    <xf numFmtId="39" fontId="24" fillId="2" borderId="0" xfId="153" applyFill="1"/>
    <xf numFmtId="49" fontId="4" fillId="0" borderId="0" xfId="2" applyNumberFormat="1" applyFont="1" applyAlignment="1">
      <alignment horizontal="left"/>
    </xf>
    <xf numFmtId="171" fontId="24" fillId="0" borderId="0" xfId="153" applyNumberFormat="1" applyAlignment="1">
      <alignment horizontal="center"/>
    </xf>
    <xf numFmtId="39" fontId="23" fillId="0" borderId="0" xfId="153" applyFont="1"/>
    <xf numFmtId="49" fontId="4" fillId="0" borderId="0" xfId="2" applyNumberFormat="1" applyFont="1" applyAlignment="1">
      <alignment horizontal="center"/>
    </xf>
    <xf numFmtId="0" fontId="0" fillId="6" borderId="0" xfId="0" applyFill="1"/>
    <xf numFmtId="0" fontId="4" fillId="0" borderId="6" xfId="2" applyFont="1" applyBorder="1"/>
    <xf numFmtId="7" fontId="20" fillId="0" borderId="0" xfId="0" applyNumberFormat="1" applyFont="1"/>
    <xf numFmtId="43" fontId="8" fillId="0" borderId="0" xfId="7" applyFont="1" applyFill="1" applyBorder="1"/>
    <xf numFmtId="165" fontId="0" fillId="0" borderId="0" xfId="0" applyNumberFormat="1"/>
    <xf numFmtId="0" fontId="7" fillId="0" borderId="0" xfId="2" applyFont="1"/>
    <xf numFmtId="44" fontId="26" fillId="0" borderId="0" xfId="1" applyFont="1"/>
    <xf numFmtId="0" fontId="4" fillId="3" borderId="3" xfId="2" applyFont="1" applyFill="1" applyBorder="1"/>
    <xf numFmtId="44" fontId="27" fillId="0" borderId="0" xfId="1" applyFont="1"/>
    <xf numFmtId="44" fontId="25" fillId="0" borderId="0" xfId="1" applyFont="1" applyAlignment="1">
      <alignment horizontal="right"/>
    </xf>
    <xf numFmtId="0" fontId="4" fillId="3" borderId="22" xfId="2" applyFont="1" applyFill="1" applyBorder="1"/>
    <xf numFmtId="0" fontId="4" fillId="7" borderId="8" xfId="2" applyFont="1" applyFill="1" applyBorder="1"/>
    <xf numFmtId="6" fontId="20" fillId="0" borderId="59" xfId="83" applyNumberFormat="1" applyFont="1" applyBorder="1"/>
    <xf numFmtId="172" fontId="0" fillId="0" borderId="0" xfId="0" applyNumberFormat="1"/>
    <xf numFmtId="44" fontId="20" fillId="0" borderId="0" xfId="0" applyNumberFormat="1" applyFont="1"/>
    <xf numFmtId="44" fontId="20" fillId="0" borderId="0" xfId="1" applyFont="1" applyFill="1"/>
    <xf numFmtId="164" fontId="20" fillId="0" borderId="1" xfId="14" applyNumberFormat="1" applyFont="1" applyFill="1" applyBorder="1"/>
    <xf numFmtId="0" fontId="20" fillId="0" borderId="0" xfId="0" applyFont="1"/>
    <xf numFmtId="44" fontId="1" fillId="0" borderId="0" xfId="1" applyFont="1" applyFill="1" applyBorder="1"/>
    <xf numFmtId="44" fontId="26" fillId="0" borderId="0" xfId="1" applyFont="1" applyFill="1" applyBorder="1"/>
    <xf numFmtId="43" fontId="8" fillId="0" borderId="24" xfId="7" applyFont="1" applyFill="1" applyBorder="1"/>
    <xf numFmtId="0" fontId="8" fillId="0" borderId="9" xfId="2" applyFont="1" applyBorder="1" applyAlignment="1">
      <alignment horizontal="left" indent="2"/>
    </xf>
    <xf numFmtId="0" fontId="4" fillId="8" borderId="3" xfId="2" applyFont="1" applyFill="1" applyBorder="1"/>
    <xf numFmtId="49" fontId="4" fillId="8" borderId="3" xfId="2" applyNumberFormat="1" applyFont="1" applyFill="1" applyBorder="1" applyAlignment="1">
      <alignment horizontal="center"/>
    </xf>
    <xf numFmtId="0" fontId="4" fillId="8" borderId="1" xfId="2" applyFont="1" applyFill="1" applyBorder="1"/>
    <xf numFmtId="44" fontId="0" fillId="8" borderId="46" xfId="0" applyNumberFormat="1" applyFill="1" applyBorder="1"/>
    <xf numFmtId="44" fontId="0" fillId="0" borderId="58" xfId="0" applyNumberFormat="1" applyBorder="1"/>
    <xf numFmtId="44" fontId="26" fillId="0" borderId="0" xfId="1" applyFont="1" applyFill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right"/>
    </xf>
    <xf numFmtId="44" fontId="30" fillId="0" borderId="0" xfId="1" applyFont="1" applyFill="1" applyBorder="1"/>
    <xf numFmtId="39" fontId="30" fillId="0" borderId="0" xfId="0" applyNumberFormat="1" applyFont="1"/>
    <xf numFmtId="40" fontId="1" fillId="0" borderId="0" xfId="1" applyNumberFormat="1" applyFont="1" applyFill="1"/>
    <xf numFmtId="39" fontId="1" fillId="0" borderId="0" xfId="1" applyNumberFormat="1" applyFont="1" applyFill="1"/>
    <xf numFmtId="0" fontId="7" fillId="0" borderId="0" xfId="2" applyFont="1" applyAlignment="1">
      <alignment horizontal="left"/>
    </xf>
    <xf numFmtId="49" fontId="9" fillId="0" borderId="0" xfId="2" applyNumberFormat="1" applyFont="1" applyAlignment="1">
      <alignment horizontal="center"/>
    </xf>
    <xf numFmtId="43" fontId="2" fillId="0" borderId="0" xfId="7" applyFont="1" applyFill="1" applyBorder="1"/>
    <xf numFmtId="0" fontId="8" fillId="0" borderId="6" xfId="2" applyFont="1" applyBorder="1"/>
    <xf numFmtId="43" fontId="8" fillId="0" borderId="21" xfId="7" applyFont="1" applyFill="1" applyBorder="1"/>
    <xf numFmtId="0" fontId="7" fillId="0" borderId="12" xfId="2" applyFont="1" applyBorder="1" applyAlignment="1">
      <alignment horizontal="right"/>
    </xf>
    <xf numFmtId="43" fontId="7" fillId="0" borderId="25" xfId="7" applyFont="1" applyFill="1" applyBorder="1"/>
    <xf numFmtId="40" fontId="7" fillId="0" borderId="0" xfId="9" applyNumberFormat="1" applyFont="1" applyFill="1" applyBorder="1"/>
    <xf numFmtId="0" fontId="7" fillId="0" borderId="0" xfId="2" applyFont="1" applyAlignment="1">
      <alignment horizontal="right"/>
    </xf>
    <xf numFmtId="43" fontId="7" fillId="0" borderId="0" xfId="7" applyFont="1" applyFill="1" applyBorder="1"/>
    <xf numFmtId="43" fontId="7" fillId="0" borderId="0" xfId="7" applyFont="1" applyFill="1" applyAlignment="1">
      <alignment horizontal="center"/>
    </xf>
    <xf numFmtId="40" fontId="7" fillId="0" borderId="0" xfId="7" applyNumberFormat="1" applyFont="1" applyFill="1" applyAlignment="1">
      <alignment horizontal="center"/>
    </xf>
    <xf numFmtId="43" fontId="8" fillId="0" borderId="43" xfId="7" applyFont="1" applyFill="1" applyBorder="1"/>
    <xf numFmtId="43" fontId="7" fillId="0" borderId="12" xfId="7" applyFont="1" applyFill="1" applyBorder="1"/>
    <xf numFmtId="0" fontId="8" fillId="0" borderId="0" xfId="2" applyFont="1"/>
    <xf numFmtId="43" fontId="8" fillId="0" borderId="0" xfId="7" applyFont="1" applyFill="1"/>
    <xf numFmtId="40" fontId="8" fillId="0" borderId="0" xfId="12" applyNumberFormat="1" applyFont="1" applyFill="1"/>
    <xf numFmtId="43" fontId="7" fillId="0" borderId="0" xfId="7" applyFont="1" applyFill="1"/>
    <xf numFmtId="40" fontId="7" fillId="0" borderId="0" xfId="7" applyNumberFormat="1" applyFont="1" applyFill="1"/>
    <xf numFmtId="43" fontId="8" fillId="0" borderId="45" xfId="7" applyFont="1" applyFill="1" applyBorder="1"/>
    <xf numFmtId="43" fontId="9" fillId="0" borderId="0" xfId="7" applyFont="1" applyFill="1" applyBorder="1"/>
    <xf numFmtId="40" fontId="8" fillId="0" borderId="0" xfId="7" applyNumberFormat="1" applyFont="1" applyFill="1"/>
    <xf numFmtId="40" fontId="0" fillId="0" borderId="0" xfId="0" applyNumberFormat="1"/>
    <xf numFmtId="0" fontId="7" fillId="0" borderId="25" xfId="2" applyFont="1" applyBorder="1" applyAlignment="1">
      <alignment horizontal="right"/>
    </xf>
    <xf numFmtId="40" fontId="7" fillId="0" borderId="0" xfId="7" applyNumberFormat="1" applyFont="1" applyFill="1" applyBorder="1"/>
    <xf numFmtId="43" fontId="7" fillId="0" borderId="0" xfId="7" applyFont="1" applyFill="1" applyAlignment="1">
      <alignment horizontal="right"/>
    </xf>
    <xf numFmtId="40" fontId="2" fillId="0" borderId="0" xfId="12" applyNumberFormat="1" applyFont="1" applyFill="1"/>
    <xf numFmtId="3" fontId="7" fillId="0" borderId="0" xfId="7" applyNumberFormat="1" applyFont="1" applyFill="1" applyBorder="1"/>
    <xf numFmtId="0" fontId="8" fillId="0" borderId="0" xfId="2" applyFont="1" applyAlignment="1">
      <alignment horizontal="right"/>
    </xf>
    <xf numFmtId="44" fontId="7" fillId="0" borderId="12" xfId="9" applyFont="1" applyFill="1" applyBorder="1" applyAlignment="1">
      <alignment horizontal="right"/>
    </xf>
    <xf numFmtId="44" fontId="7" fillId="0" borderId="0" xfId="9" applyFont="1" applyFill="1" applyAlignment="1">
      <alignment horizontal="right"/>
    </xf>
    <xf numFmtId="44" fontId="7" fillId="0" borderId="0" xfId="1" applyFont="1" applyFill="1" applyBorder="1"/>
    <xf numFmtId="44" fontId="7" fillId="0" borderId="0" xfId="9" applyFont="1" applyFill="1" applyBorder="1" applyAlignment="1">
      <alignment horizontal="right"/>
    </xf>
    <xf numFmtId="40" fontId="2" fillId="0" borderId="0" xfId="2" applyNumberFormat="1"/>
    <xf numFmtId="0" fontId="20" fillId="0" borderId="1" xfId="0" applyFont="1" applyBorder="1"/>
    <xf numFmtId="172" fontId="20" fillId="0" borderId="0" xfId="0" applyNumberFormat="1" applyFont="1"/>
    <xf numFmtId="40" fontId="7" fillId="0" borderId="0" xfId="9" applyNumberFormat="1" applyFont="1" applyBorder="1"/>
    <xf numFmtId="49" fontId="7" fillId="9" borderId="12" xfId="2" applyNumberFormat="1" applyFont="1" applyFill="1" applyBorder="1" applyAlignment="1">
      <alignment horizontal="center"/>
    </xf>
    <xf numFmtId="49" fontId="7" fillId="9" borderId="23" xfId="2" applyNumberFormat="1" applyFont="1" applyFill="1" applyBorder="1" applyAlignment="1">
      <alignment horizontal="center"/>
    </xf>
    <xf numFmtId="0" fontId="0" fillId="9" borderId="0" xfId="0" applyFill="1"/>
    <xf numFmtId="44" fontId="32" fillId="0" borderId="1" xfId="0" applyNumberFormat="1" applyFont="1" applyBorder="1"/>
    <xf numFmtId="44" fontId="20" fillId="8" borderId="1" xfId="0" applyNumberFormat="1" applyFont="1" applyFill="1" applyBorder="1"/>
    <xf numFmtId="44" fontId="20" fillId="3" borderId="1" xfId="0" applyNumberFormat="1" applyFont="1" applyFill="1" applyBorder="1"/>
    <xf numFmtId="0" fontId="8" fillId="0" borderId="0" xfId="2" applyFont="1" applyAlignment="1">
      <alignment wrapText="1"/>
    </xf>
    <xf numFmtId="44" fontId="1" fillId="0" borderId="1" xfId="1" applyFont="1" applyFill="1" applyBorder="1"/>
    <xf numFmtId="44" fontId="30" fillId="0" borderId="0" xfId="0" applyNumberFormat="1" applyFont="1"/>
    <xf numFmtId="40" fontId="33" fillId="0" borderId="0" xfId="2" applyNumberFormat="1" applyFont="1"/>
    <xf numFmtId="40" fontId="34" fillId="0" borderId="0" xfId="7" applyNumberFormat="1" applyFont="1" applyFill="1" applyBorder="1"/>
    <xf numFmtId="40" fontId="33" fillId="0" borderId="35" xfId="2" applyNumberFormat="1" applyFont="1" applyBorder="1" applyAlignment="1">
      <alignment horizontal="center" wrapText="1"/>
    </xf>
    <xf numFmtId="40" fontId="34" fillId="0" borderId="39" xfId="7" applyNumberFormat="1" applyFont="1" applyFill="1" applyBorder="1"/>
    <xf numFmtId="40" fontId="34" fillId="0" borderId="13" xfId="7" applyNumberFormat="1" applyFont="1" applyFill="1" applyBorder="1"/>
    <xf numFmtId="40" fontId="34" fillId="0" borderId="32" xfId="7" applyNumberFormat="1" applyFont="1" applyFill="1" applyBorder="1"/>
    <xf numFmtId="40" fontId="34" fillId="0" borderId="7" xfId="7" applyNumberFormat="1" applyFont="1" applyFill="1" applyBorder="1"/>
    <xf numFmtId="40" fontId="34" fillId="0" borderId="42" xfId="7" applyNumberFormat="1" applyFont="1" applyFill="1" applyBorder="1"/>
    <xf numFmtId="40" fontId="34" fillId="0" borderId="34" xfId="7" applyNumberFormat="1" applyFont="1" applyFill="1" applyBorder="1"/>
    <xf numFmtId="40" fontId="34" fillId="0" borderId="1" xfId="7" applyNumberFormat="1" applyFont="1" applyFill="1" applyBorder="1"/>
    <xf numFmtId="40" fontId="34" fillId="0" borderId="9" xfId="7" applyNumberFormat="1" applyFont="1" applyFill="1" applyBorder="1"/>
    <xf numFmtId="40" fontId="34" fillId="0" borderId="38" xfId="7" applyNumberFormat="1" applyFont="1" applyFill="1" applyBorder="1"/>
    <xf numFmtId="40" fontId="34" fillId="0" borderId="3" xfId="7" applyNumberFormat="1" applyFont="1" applyFill="1" applyBorder="1"/>
    <xf numFmtId="40" fontId="34" fillId="0" borderId="36" xfId="7" applyNumberFormat="1" applyFont="1" applyFill="1" applyBorder="1"/>
    <xf numFmtId="40" fontId="34" fillId="0" borderId="14" xfId="7" applyNumberFormat="1" applyFont="1" applyFill="1" applyBorder="1"/>
    <xf numFmtId="40" fontId="34" fillId="0" borderId="33" xfId="7" applyNumberFormat="1" applyFont="1" applyFill="1" applyBorder="1"/>
    <xf numFmtId="40" fontId="33" fillId="0" borderId="12" xfId="9" applyNumberFormat="1" applyFont="1" applyFill="1" applyBorder="1"/>
    <xf numFmtId="40" fontId="33" fillId="0" borderId="0" xfId="9" applyNumberFormat="1" applyFont="1" applyFill="1" applyBorder="1"/>
    <xf numFmtId="40" fontId="33" fillId="0" borderId="0" xfId="7" applyNumberFormat="1" applyFont="1" applyFill="1" applyAlignment="1">
      <alignment horizontal="center"/>
    </xf>
    <xf numFmtId="40" fontId="34" fillId="0" borderId="56" xfId="7" applyNumberFormat="1" applyFont="1" applyFill="1" applyBorder="1"/>
    <xf numFmtId="40" fontId="34" fillId="0" borderId="18" xfId="7" applyNumberFormat="1" applyFont="1" applyFill="1" applyBorder="1"/>
    <xf numFmtId="40" fontId="34" fillId="0" borderId="8" xfId="7" applyNumberFormat="1" applyFont="1" applyFill="1" applyBorder="1"/>
    <xf numFmtId="40" fontId="34" fillId="0" borderId="57" xfId="7" applyNumberFormat="1" applyFont="1" applyFill="1" applyBorder="1"/>
    <xf numFmtId="40" fontId="34" fillId="0" borderId="16" xfId="7" applyNumberFormat="1" applyFont="1" applyFill="1" applyBorder="1"/>
    <xf numFmtId="40" fontId="34" fillId="0" borderId="11" xfId="7" applyNumberFormat="1" applyFont="1" applyFill="1" applyBorder="1"/>
    <xf numFmtId="40" fontId="33" fillId="0" borderId="23" xfId="9" applyNumberFormat="1" applyFont="1" applyFill="1" applyBorder="1"/>
    <xf numFmtId="40" fontId="34" fillId="0" borderId="0" xfId="12" applyNumberFormat="1" applyFont="1" applyFill="1"/>
    <xf numFmtId="40" fontId="33" fillId="0" borderId="0" xfId="7" applyNumberFormat="1" applyFont="1" applyFill="1"/>
    <xf numFmtId="40" fontId="34" fillId="0" borderId="40" xfId="7" applyNumberFormat="1" applyFont="1" applyFill="1" applyBorder="1"/>
    <xf numFmtId="40" fontId="34" fillId="0" borderId="41" xfId="7" applyNumberFormat="1" applyFont="1" applyFill="1" applyBorder="1"/>
    <xf numFmtId="40" fontId="34" fillId="0" borderId="17" xfId="7" applyNumberFormat="1" applyFont="1" applyFill="1" applyBorder="1"/>
    <xf numFmtId="40" fontId="34" fillId="0" borderId="0" xfId="7" applyNumberFormat="1" applyFont="1" applyFill="1"/>
    <xf numFmtId="40" fontId="34" fillId="0" borderId="29" xfId="7" applyNumberFormat="1" applyFont="1" applyFill="1" applyBorder="1"/>
    <xf numFmtId="40" fontId="34" fillId="0" borderId="58" xfId="7" applyNumberFormat="1" applyFont="1" applyFill="1" applyBorder="1"/>
    <xf numFmtId="40" fontId="34" fillId="0" borderId="19" xfId="7" applyNumberFormat="1" applyFont="1" applyFill="1" applyBorder="1"/>
    <xf numFmtId="40" fontId="34" fillId="0" borderId="43" xfId="7" applyNumberFormat="1" applyFont="1" applyFill="1" applyBorder="1"/>
    <xf numFmtId="40" fontId="33" fillId="0" borderId="26" xfId="9" applyNumberFormat="1" applyFont="1" applyFill="1" applyBorder="1"/>
    <xf numFmtId="40" fontId="33" fillId="0" borderId="0" xfId="7" applyNumberFormat="1" applyFont="1" applyFill="1" applyBorder="1"/>
    <xf numFmtId="40" fontId="34" fillId="0" borderId="0" xfId="12" applyNumberFormat="1" applyFont="1" applyFill="1" applyBorder="1"/>
    <xf numFmtId="40" fontId="33" fillId="0" borderId="12" xfId="2" applyNumberFormat="1" applyFont="1" applyBorder="1" applyAlignment="1">
      <alignment horizontal="center" wrapText="1"/>
    </xf>
    <xf numFmtId="40" fontId="33" fillId="0" borderId="12" xfId="2" applyNumberFormat="1" applyFont="1" applyBorder="1" applyAlignment="1">
      <alignment horizontal="center" vertical="center" wrapText="1"/>
    </xf>
    <xf numFmtId="3" fontId="33" fillId="0" borderId="31" xfId="7" applyNumberFormat="1" applyFont="1" applyFill="1" applyBorder="1"/>
    <xf numFmtId="3" fontId="33" fillId="0" borderId="37" xfId="7" applyNumberFormat="1" applyFont="1" applyFill="1" applyBorder="1"/>
    <xf numFmtId="3" fontId="33" fillId="0" borderId="28" xfId="7" applyNumberFormat="1" applyFont="1" applyFill="1" applyBorder="1"/>
    <xf numFmtId="3" fontId="33" fillId="0" borderId="1" xfId="7" applyNumberFormat="1" applyFont="1" applyFill="1" applyBorder="1"/>
    <xf numFmtId="3" fontId="33" fillId="0" borderId="14" xfId="7" applyNumberFormat="1" applyFont="1" applyFill="1" applyBorder="1"/>
    <xf numFmtId="40" fontId="34" fillId="0" borderId="0" xfId="2" applyNumberFormat="1" applyFont="1"/>
    <xf numFmtId="44" fontId="33" fillId="0" borderId="30" xfId="1" applyFont="1" applyFill="1" applyBorder="1"/>
    <xf numFmtId="44" fontId="33" fillId="0" borderId="31" xfId="1" applyFont="1" applyFill="1" applyBorder="1"/>
    <xf numFmtId="44" fontId="33" fillId="0" borderId="20" xfId="1" applyFont="1" applyFill="1" applyBorder="1"/>
    <xf numFmtId="44" fontId="33" fillId="0" borderId="8" xfId="1" applyFont="1" applyFill="1" applyBorder="1"/>
    <xf numFmtId="44" fontId="33" fillId="0" borderId="10" xfId="1" applyFont="1" applyFill="1" applyBorder="1"/>
    <xf numFmtId="44" fontId="33" fillId="0" borderId="23" xfId="1" applyFont="1" applyFill="1" applyBorder="1"/>
    <xf numFmtId="40" fontId="34" fillId="0" borderId="0" xfId="9" applyNumberFormat="1" applyFont="1" applyFill="1"/>
    <xf numFmtId="40" fontId="1" fillId="0" borderId="0" xfId="0" applyNumberFormat="1" applyFont="1"/>
    <xf numFmtId="167" fontId="4" fillId="9" borderId="12" xfId="2" applyNumberFormat="1" applyFont="1" applyFill="1" applyBorder="1" applyAlignment="1">
      <alignment horizontal="center"/>
    </xf>
    <xf numFmtId="40" fontId="4" fillId="9" borderId="12" xfId="2" applyNumberFormat="1" applyFont="1" applyFill="1" applyBorder="1" applyAlignment="1">
      <alignment horizontal="center" wrapText="1"/>
    </xf>
    <xf numFmtId="0" fontId="8" fillId="0" borderId="51" xfId="2" applyFont="1" applyBorder="1"/>
    <xf numFmtId="43" fontId="8" fillId="0" borderId="51" xfId="7" applyFont="1" applyFill="1" applyBorder="1"/>
    <xf numFmtId="43" fontId="8" fillId="0" borderId="60" xfId="7" applyFont="1" applyFill="1" applyBorder="1"/>
    <xf numFmtId="40" fontId="34" fillId="0" borderId="61" xfId="7" applyNumberFormat="1" applyFont="1" applyFill="1" applyBorder="1"/>
    <xf numFmtId="40" fontId="4" fillId="0" borderId="12" xfId="2" applyNumberFormat="1" applyFont="1" applyBorder="1" applyAlignment="1">
      <alignment horizontal="center" wrapText="1"/>
    </xf>
    <xf numFmtId="44" fontId="0" fillId="8" borderId="1" xfId="0" applyNumberFormat="1" applyFill="1" applyBorder="1"/>
    <xf numFmtId="0" fontId="0" fillId="8" borderId="0" xfId="0" applyFill="1"/>
    <xf numFmtId="44" fontId="32" fillId="3" borderId="1" xfId="0" applyNumberFormat="1" applyFont="1" applyFill="1" applyBorder="1"/>
    <xf numFmtId="44" fontId="32" fillId="0" borderId="0" xfId="1" applyFont="1" applyFill="1"/>
    <xf numFmtId="0" fontId="32" fillId="0" borderId="1" xfId="0" applyFont="1" applyBorder="1"/>
    <xf numFmtId="164" fontId="32" fillId="0" borderId="1" xfId="14" applyNumberFormat="1" applyFont="1" applyFill="1" applyBorder="1"/>
    <xf numFmtId="0" fontId="32" fillId="0" borderId="0" xfId="0" applyFont="1"/>
    <xf numFmtId="44" fontId="32" fillId="0" borderId="0" xfId="0" applyNumberFormat="1" applyFont="1"/>
    <xf numFmtId="44" fontId="1" fillId="0" borderId="0" xfId="1" applyFont="1" applyFill="1"/>
    <xf numFmtId="164" fontId="1" fillId="0" borderId="1" xfId="14" applyNumberFormat="1" applyFont="1" applyFill="1" applyBorder="1"/>
    <xf numFmtId="3" fontId="1" fillId="0" borderId="1" xfId="1" applyNumberFormat="1" applyFont="1" applyFill="1" applyBorder="1"/>
    <xf numFmtId="44" fontId="0" fillId="0" borderId="40" xfId="0" applyNumberFormat="1" applyBorder="1"/>
    <xf numFmtId="44" fontId="0" fillId="0" borderId="30" xfId="0" applyNumberFormat="1" applyBorder="1"/>
    <xf numFmtId="49" fontId="2" fillId="3" borderId="3" xfId="2" applyNumberFormat="1" applyFill="1" applyBorder="1" applyAlignment="1">
      <alignment horizontal="center"/>
    </xf>
    <xf numFmtId="0" fontId="2" fillId="3" borderId="1" xfId="2" applyFill="1" applyBorder="1"/>
    <xf numFmtId="44" fontId="0" fillId="3" borderId="34" xfId="0" applyNumberFormat="1" applyFill="1" applyBorder="1"/>
    <xf numFmtId="44" fontId="20" fillId="0" borderId="8" xfId="0" applyNumberFormat="1" applyFont="1" applyBorder="1"/>
    <xf numFmtId="7" fontId="31" fillId="0" borderId="0" xfId="0" applyNumberFormat="1" applyFont="1"/>
    <xf numFmtId="172" fontId="35" fillId="0" borderId="0" xfId="1" applyNumberFormat="1" applyFont="1" applyFill="1" applyBorder="1"/>
    <xf numFmtId="44" fontId="31" fillId="0" borderId="0" xfId="1" applyFont="1" applyFill="1" applyBorder="1"/>
    <xf numFmtId="44" fontId="32" fillId="0" borderId="1" xfId="1" applyFont="1" applyBorder="1"/>
    <xf numFmtId="44" fontId="15" fillId="0" borderId="1" xfId="1" applyFont="1" applyFill="1" applyBorder="1"/>
    <xf numFmtId="44" fontId="0" fillId="0" borderId="1" xfId="1" applyFont="1" applyBorder="1"/>
    <xf numFmtId="44" fontId="20" fillId="0" borderId="1" xfId="1" applyFont="1" applyBorder="1"/>
    <xf numFmtId="44" fontId="0" fillId="0" borderId="1" xfId="1" applyFont="1" applyFill="1" applyBorder="1"/>
    <xf numFmtId="44" fontId="32" fillId="0" borderId="1" xfId="1" applyFont="1" applyFill="1" applyBorder="1"/>
    <xf numFmtId="44" fontId="20" fillId="0" borderId="1" xfId="1" applyFont="1" applyFill="1" applyBorder="1"/>
    <xf numFmtId="44" fontId="0" fillId="0" borderId="12" xfId="0" applyNumberFormat="1" applyBorder="1"/>
    <xf numFmtId="44" fontId="0" fillId="0" borderId="1" xfId="0" applyNumberFormat="1" applyBorder="1" applyAlignment="1">
      <alignment horizontal="center"/>
    </xf>
    <xf numFmtId="44" fontId="32" fillId="0" borderId="1" xfId="0" applyNumberFormat="1" applyFont="1" applyBorder="1" applyAlignment="1">
      <alignment horizontal="center"/>
    </xf>
    <xf numFmtId="44" fontId="20" fillId="0" borderId="1" xfId="0" applyNumberFormat="1" applyFont="1" applyBorder="1" applyAlignment="1">
      <alignment horizontal="center"/>
    </xf>
    <xf numFmtId="44" fontId="0" fillId="0" borderId="55" xfId="0" applyNumberFormat="1" applyBorder="1" applyAlignment="1">
      <alignment horizontal="center"/>
    </xf>
    <xf numFmtId="44" fontId="1" fillId="0" borderId="1" xfId="1" applyFont="1" applyFill="1" applyBorder="1" applyAlignment="1">
      <alignment horizontal="center"/>
    </xf>
    <xf numFmtId="44" fontId="1" fillId="0" borderId="1" xfId="1" applyFont="1" applyBorder="1"/>
    <xf numFmtId="44" fontId="26" fillId="0" borderId="0" xfId="0" applyNumberFormat="1" applyFont="1" applyAlignment="1">
      <alignment horizontal="center" wrapText="1"/>
    </xf>
    <xf numFmtId="165" fontId="0" fillId="0" borderId="1" xfId="14" applyNumberFormat="1" applyFont="1" applyFill="1" applyBorder="1"/>
    <xf numFmtId="40" fontId="34" fillId="12" borderId="39" xfId="7" applyNumberFormat="1" applyFont="1" applyFill="1" applyBorder="1"/>
    <xf numFmtId="40" fontId="34" fillId="12" borderId="34" xfId="7" applyNumberFormat="1" applyFont="1" applyFill="1" applyBorder="1"/>
    <xf numFmtId="40" fontId="34" fillId="12" borderId="58" xfId="7" applyNumberFormat="1" applyFont="1" applyFill="1" applyBorder="1"/>
    <xf numFmtId="40" fontId="34" fillId="12" borderId="3" xfId="7" applyNumberFormat="1" applyFont="1" applyFill="1" applyBorder="1"/>
    <xf numFmtId="40" fontId="33" fillId="12" borderId="12" xfId="9" applyNumberFormat="1" applyFont="1" applyFill="1" applyBorder="1"/>
    <xf numFmtId="40" fontId="34" fillId="12" borderId="6" xfId="7" applyNumberFormat="1" applyFont="1" applyFill="1" applyBorder="1"/>
    <xf numFmtId="40" fontId="33" fillId="12" borderId="23" xfId="9" applyNumberFormat="1" applyFont="1" applyFill="1" applyBorder="1"/>
    <xf numFmtId="3" fontId="33" fillId="12" borderId="34" xfId="7" applyNumberFormat="1" applyFont="1" applyFill="1" applyBorder="1"/>
    <xf numFmtId="3" fontId="33" fillId="12" borderId="36" xfId="7" applyNumberFormat="1" applyFont="1" applyFill="1" applyBorder="1"/>
    <xf numFmtId="40" fontId="34" fillId="12" borderId="0" xfId="2" applyNumberFormat="1" applyFont="1" applyFill="1"/>
    <xf numFmtId="44" fontId="33" fillId="12" borderId="30" xfId="1" applyFont="1" applyFill="1" applyBorder="1"/>
    <xf numFmtId="44" fontId="33" fillId="12" borderId="46" xfId="1" applyFont="1" applyFill="1" applyBorder="1"/>
    <xf numFmtId="44" fontId="33" fillId="12" borderId="34" xfId="1" applyFont="1" applyFill="1" applyBorder="1"/>
    <xf numFmtId="44" fontId="33" fillId="12" borderId="36" xfId="1" applyFont="1" applyFill="1" applyBorder="1"/>
    <xf numFmtId="10" fontId="36" fillId="0" borderId="0" xfId="12" applyNumberFormat="1" applyFont="1" applyFill="1"/>
    <xf numFmtId="10" fontId="36" fillId="0" borderId="0" xfId="11" applyNumberFormat="1" applyFont="1" applyFill="1"/>
    <xf numFmtId="10" fontId="36" fillId="0" borderId="0" xfId="7" applyNumberFormat="1" applyFont="1" applyFill="1"/>
    <xf numFmtId="44" fontId="0" fillId="0" borderId="34" xfId="0" applyNumberFormat="1" applyBorder="1" applyAlignment="1">
      <alignment horizontal="center"/>
    </xf>
    <xf numFmtId="44" fontId="0" fillId="0" borderId="28" xfId="1" applyFont="1" applyBorder="1"/>
    <xf numFmtId="44" fontId="20" fillId="0" borderId="1" xfId="1" applyFont="1" applyFill="1" applyBorder="1" applyAlignment="1">
      <alignment horizontal="center"/>
    </xf>
    <xf numFmtId="44" fontId="20" fillId="0" borderId="28" xfId="1" applyFont="1" applyBorder="1"/>
    <xf numFmtId="44" fontId="31" fillId="0" borderId="28" xfId="1" applyFont="1" applyFill="1" applyBorder="1"/>
    <xf numFmtId="44" fontId="31" fillId="3" borderId="28" xfId="1" applyFont="1" applyFill="1" applyBorder="1"/>
    <xf numFmtId="44" fontId="20" fillId="0" borderId="0" xfId="1" applyFont="1" applyFill="1" applyBorder="1"/>
    <xf numFmtId="44" fontId="37" fillId="0" borderId="0" xfId="1" applyFont="1" applyFill="1" applyBorder="1"/>
    <xf numFmtId="44" fontId="38" fillId="0" borderId="0" xfId="1" applyFont="1" applyFill="1" applyBorder="1"/>
    <xf numFmtId="0" fontId="37" fillId="0" borderId="0" xfId="0" applyFont="1" applyAlignment="1">
      <alignment horizontal="center" wrapText="1"/>
    </xf>
    <xf numFmtId="44" fontId="39" fillId="0" borderId="0" xfId="1" applyFont="1" applyFill="1" applyBorder="1"/>
    <xf numFmtId="44" fontId="20" fillId="8" borderId="1" xfId="1" applyFont="1" applyFill="1" applyBorder="1"/>
    <xf numFmtId="44" fontId="20" fillId="0" borderId="40" xfId="0" applyNumberFormat="1" applyFont="1" applyBorder="1"/>
    <xf numFmtId="39" fontId="38" fillId="0" borderId="0" xfId="0" applyNumberFormat="1" applyFont="1"/>
    <xf numFmtId="39" fontId="20" fillId="0" borderId="0" xfId="0" applyNumberFormat="1" applyFont="1"/>
    <xf numFmtId="0" fontId="2" fillId="3" borderId="3" xfId="2" applyFill="1" applyBorder="1"/>
    <xf numFmtId="44" fontId="20" fillId="3" borderId="1" xfId="1" applyFont="1" applyFill="1" applyBorder="1"/>
    <xf numFmtId="44" fontId="20" fillId="0" borderId="1" xfId="14" applyNumberFormat="1" applyFont="1" applyFill="1" applyBorder="1"/>
    <xf numFmtId="164" fontId="0" fillId="0" borderId="46" xfId="14" applyNumberFormat="1" applyFont="1" applyFill="1" applyBorder="1"/>
    <xf numFmtId="44" fontId="31" fillId="0" borderId="1" xfId="1" applyFont="1" applyFill="1" applyBorder="1"/>
    <xf numFmtId="43" fontId="0" fillId="0" borderId="0" xfId="14" applyFont="1" applyFill="1"/>
    <xf numFmtId="44" fontId="20" fillId="3" borderId="34" xfId="0" applyNumberFormat="1" applyFont="1" applyFill="1" applyBorder="1"/>
    <xf numFmtId="44" fontId="31" fillId="10" borderId="1" xfId="1" applyFont="1" applyFill="1" applyBorder="1"/>
    <xf numFmtId="44" fontId="31" fillId="0" borderId="1" xfId="0" applyNumberFormat="1" applyFont="1" applyBorder="1"/>
    <xf numFmtId="44" fontId="31" fillId="11" borderId="1" xfId="1" applyFont="1" applyFill="1" applyBorder="1"/>
    <xf numFmtId="172" fontId="42" fillId="0" borderId="0" xfId="0" applyNumberFormat="1" applyFont="1"/>
    <xf numFmtId="0" fontId="42" fillId="0" borderId="0" xfId="0" applyFont="1"/>
    <xf numFmtId="44" fontId="1" fillId="8" borderId="1" xfId="1" applyFont="1" applyFill="1" applyBorder="1"/>
    <xf numFmtId="44" fontId="0" fillId="12" borderId="1" xfId="1" applyFont="1" applyFill="1" applyBorder="1"/>
    <xf numFmtId="44" fontId="1" fillId="0" borderId="1" xfId="0" applyNumberFormat="1" applyFont="1" applyBorder="1"/>
    <xf numFmtId="173" fontId="0" fillId="0" borderId="1" xfId="1" applyNumberFormat="1" applyFont="1" applyFill="1" applyBorder="1" applyAlignment="1">
      <alignment horizontal="center"/>
    </xf>
    <xf numFmtId="173" fontId="0" fillId="0" borderId="1" xfId="1" applyNumberFormat="1" applyFont="1" applyFill="1" applyBorder="1"/>
    <xf numFmtId="173" fontId="0" fillId="0" borderId="1" xfId="1" applyNumberFormat="1" applyFont="1" applyBorder="1"/>
    <xf numFmtId="173" fontId="0" fillId="8" borderId="1" xfId="1" applyNumberFormat="1" applyFont="1" applyFill="1" applyBorder="1"/>
    <xf numFmtId="173" fontId="0" fillId="0" borderId="0" xfId="1" applyNumberFormat="1" applyFont="1" applyFill="1"/>
    <xf numFmtId="44" fontId="15" fillId="0" borderId="1" xfId="0" applyNumberFormat="1" applyFont="1" applyBorder="1"/>
    <xf numFmtId="44" fontId="15" fillId="0" borderId="1" xfId="1" applyFont="1" applyBorder="1"/>
    <xf numFmtId="38" fontId="0" fillId="0" borderId="1" xfId="1" applyNumberFormat="1" applyFont="1" applyFill="1" applyBorder="1"/>
    <xf numFmtId="44" fontId="1" fillId="12" borderId="1" xfId="1" applyFont="1" applyFill="1" applyBorder="1"/>
    <xf numFmtId="41" fontId="44" fillId="3" borderId="1" xfId="1" applyNumberFormat="1" applyFont="1" applyFill="1" applyBorder="1"/>
    <xf numFmtId="41" fontId="1" fillId="3" borderId="1" xfId="1" applyNumberFormat="1" applyFont="1" applyFill="1" applyBorder="1"/>
    <xf numFmtId="0" fontId="0" fillId="12" borderId="0" xfId="0" applyFill="1"/>
    <xf numFmtId="44" fontId="0" fillId="3" borderId="46" xfId="0" applyNumberFormat="1" applyFill="1" applyBorder="1"/>
    <xf numFmtId="44" fontId="20" fillId="12" borderId="1" xfId="1" applyFont="1" applyFill="1" applyBorder="1"/>
    <xf numFmtId="44" fontId="20" fillId="0" borderId="34" xfId="0" applyNumberFormat="1" applyFont="1" applyBorder="1"/>
    <xf numFmtId="44" fontId="46" fillId="0" borderId="1" xfId="0" applyNumberFormat="1" applyFont="1" applyBorder="1"/>
    <xf numFmtId="44" fontId="20" fillId="0" borderId="1" xfId="1" applyFont="1" applyFill="1" applyBorder="1" applyProtection="1">
      <protection locked="0"/>
    </xf>
    <xf numFmtId="44" fontId="0" fillId="0" borderId="1" xfId="1" applyFont="1" applyBorder="1" applyAlignment="1">
      <alignment horizontal="center"/>
    </xf>
    <xf numFmtId="44" fontId="0" fillId="0" borderId="59" xfId="0" applyNumberFormat="1" applyBorder="1"/>
    <xf numFmtId="172" fontId="0" fillId="0" borderId="0" xfId="1" applyNumberFormat="1" applyFont="1" applyFill="1"/>
    <xf numFmtId="40" fontId="48" fillId="0" borderId="0" xfId="2" applyNumberFormat="1" applyFont="1"/>
    <xf numFmtId="0" fontId="25" fillId="0" borderId="0" xfId="0" applyFont="1"/>
    <xf numFmtId="40" fontId="6" fillId="0" borderId="0" xfId="7" applyNumberFormat="1" applyFont="1" applyFill="1" applyBorder="1"/>
    <xf numFmtId="40" fontId="49" fillId="0" borderId="0" xfId="7" applyNumberFormat="1" applyFont="1" applyFill="1" applyBorder="1"/>
    <xf numFmtId="44" fontId="15" fillId="0" borderId="28" xfId="1" applyFont="1" applyFill="1" applyBorder="1"/>
    <xf numFmtId="0" fontId="45" fillId="0" borderId="1" xfId="2" applyFont="1" applyBorder="1"/>
    <xf numFmtId="0" fontId="43" fillId="0" borderId="1" xfId="2" applyFont="1" applyBorder="1"/>
    <xf numFmtId="44" fontId="37" fillId="3" borderId="1" xfId="1" applyFont="1" applyFill="1" applyBorder="1"/>
    <xf numFmtId="44" fontId="43" fillId="3" borderId="1" xfId="1" applyFont="1" applyFill="1" applyBorder="1"/>
    <xf numFmtId="44" fontId="31" fillId="3" borderId="1" xfId="1" applyFont="1" applyFill="1" applyBorder="1"/>
    <xf numFmtId="37" fontId="20" fillId="0" borderId="1" xfId="14" applyNumberFormat="1" applyFont="1" applyFill="1" applyBorder="1"/>
    <xf numFmtId="44" fontId="0" fillId="8" borderId="0" xfId="0" applyNumberFormat="1" applyFill="1"/>
    <xf numFmtId="44" fontId="0" fillId="0" borderId="28" xfId="0" applyNumberFormat="1" applyBorder="1"/>
    <xf numFmtId="44" fontId="20" fillId="0" borderId="28" xfId="0" applyNumberFormat="1" applyFont="1" applyBorder="1"/>
    <xf numFmtId="44" fontId="0" fillId="0" borderId="46" xfId="1" applyFont="1" applyFill="1" applyBorder="1"/>
    <xf numFmtId="44" fontId="0" fillId="3" borderId="46" xfId="1" applyFont="1" applyFill="1" applyBorder="1"/>
    <xf numFmtId="44" fontId="0" fillId="0" borderId="20" xfId="1" applyFont="1" applyFill="1" applyBorder="1"/>
    <xf numFmtId="44" fontId="0" fillId="0" borderId="8" xfId="1" applyFont="1" applyFill="1" applyBorder="1"/>
    <xf numFmtId="44" fontId="0" fillId="0" borderId="27" xfId="1" applyFont="1" applyFill="1" applyBorder="1"/>
    <xf numFmtId="44" fontId="0" fillId="0" borderId="12" xfId="1" applyFont="1" applyFill="1" applyBorder="1"/>
    <xf numFmtId="44" fontId="0" fillId="0" borderId="30" xfId="1" applyFont="1" applyFill="1" applyBorder="1"/>
    <xf numFmtId="44" fontId="26" fillId="0" borderId="0" xfId="1" applyFont="1" applyFill="1" applyBorder="1" applyAlignment="1">
      <alignment horizontal="center" wrapText="1"/>
    </xf>
    <xf numFmtId="3" fontId="0" fillId="0" borderId="1" xfId="14" applyNumberFormat="1" applyFont="1" applyFill="1" applyBorder="1"/>
    <xf numFmtId="3" fontId="0" fillId="0" borderId="1" xfId="1" applyNumberFormat="1" applyFont="1" applyFill="1" applyBorder="1"/>
    <xf numFmtId="44" fontId="25" fillId="0" borderId="0" xfId="1" applyFont="1" applyFill="1"/>
    <xf numFmtId="40" fontId="34" fillId="0" borderId="6" xfId="7" applyNumberFormat="1" applyFont="1" applyFill="1" applyBorder="1"/>
    <xf numFmtId="40" fontId="34" fillId="0" borderId="10" xfId="7" applyNumberFormat="1" applyFont="1" applyFill="1" applyBorder="1"/>
    <xf numFmtId="40" fontId="34" fillId="0" borderId="27" xfId="7" applyNumberFormat="1" applyFont="1" applyFill="1" applyBorder="1"/>
    <xf numFmtId="3" fontId="33" fillId="0" borderId="30" xfId="7" applyNumberFormat="1" applyFont="1" applyFill="1" applyBorder="1"/>
    <xf numFmtId="3" fontId="33" fillId="0" borderId="46" xfId="7" applyNumberFormat="1" applyFont="1" applyFill="1" applyBorder="1"/>
    <xf numFmtId="44" fontId="0" fillId="3" borderId="1" xfId="1" applyFont="1" applyFill="1" applyBorder="1"/>
    <xf numFmtId="44" fontId="32" fillId="3" borderId="1" xfId="1" applyFont="1" applyFill="1" applyBorder="1"/>
    <xf numFmtId="49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172" fontId="0" fillId="0" borderId="59" xfId="0" applyNumberFormat="1" applyBorder="1"/>
    <xf numFmtId="44" fontId="0" fillId="8" borderId="1" xfId="1" applyFont="1" applyFill="1" applyBorder="1"/>
    <xf numFmtId="44" fontId="33" fillId="0" borderId="0" xfId="7" applyNumberFormat="1" applyFont="1" applyFill="1" applyBorder="1"/>
    <xf numFmtId="0" fontId="33" fillId="0" borderId="0" xfId="7" applyNumberFormat="1" applyFont="1" applyFill="1" applyBorder="1"/>
    <xf numFmtId="43" fontId="2" fillId="0" borderId="0" xfId="2" applyNumberFormat="1" applyAlignment="1">
      <alignment horizontal="right"/>
    </xf>
    <xf numFmtId="44" fontId="0" fillId="0" borderId="0" xfId="0" applyNumberFormat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center"/>
    </xf>
    <xf numFmtId="44" fontId="0" fillId="0" borderId="31" xfId="1" applyFont="1" applyFill="1" applyBorder="1"/>
    <xf numFmtId="44" fontId="20" fillId="0" borderId="31" xfId="1" applyFont="1" applyFill="1" applyBorder="1"/>
    <xf numFmtId="44" fontId="0" fillId="0" borderId="37" xfId="1" applyFont="1" applyFill="1" applyBorder="1"/>
    <xf numFmtId="0" fontId="0" fillId="0" borderId="40" xfId="0" applyBorder="1" applyAlignment="1">
      <alignment horizontal="right"/>
    </xf>
    <xf numFmtId="0" fontId="0" fillId="0" borderId="40" xfId="0" applyBorder="1" applyAlignment="1">
      <alignment horizontal="center"/>
    </xf>
    <xf numFmtId="44" fontId="0" fillId="0" borderId="40" xfId="1" applyFont="1" applyFill="1" applyBorder="1"/>
    <xf numFmtId="165" fontId="0" fillId="0" borderId="40" xfId="14" applyNumberFormat="1" applyFont="1" applyFill="1" applyBorder="1"/>
    <xf numFmtId="164" fontId="0" fillId="0" borderId="40" xfId="14" applyNumberFormat="1" applyFont="1" applyFill="1" applyBorder="1"/>
    <xf numFmtId="164" fontId="20" fillId="0" borderId="40" xfId="14" applyNumberFormat="1" applyFont="1" applyFill="1" applyBorder="1"/>
    <xf numFmtId="164" fontId="31" fillId="0" borderId="40" xfId="48" applyNumberFormat="1" applyFont="1" applyFill="1" applyBorder="1"/>
    <xf numFmtId="164" fontId="0" fillId="0" borderId="59" xfId="14" applyNumberFormat="1" applyFont="1" applyFill="1" applyBorder="1"/>
    <xf numFmtId="0" fontId="0" fillId="0" borderId="31" xfId="0" applyBorder="1"/>
    <xf numFmtId="165" fontId="0" fillId="0" borderId="31" xfId="1" applyNumberFormat="1" applyFont="1" applyFill="1" applyBorder="1"/>
    <xf numFmtId="165" fontId="0" fillId="0" borderId="31" xfId="14" applyNumberFormat="1" applyFont="1" applyFill="1" applyBorder="1"/>
    <xf numFmtId="165" fontId="20" fillId="0" borderId="31" xfId="14" applyNumberFormat="1" applyFont="1" applyFill="1" applyBorder="1"/>
    <xf numFmtId="164" fontId="0" fillId="0" borderId="26" xfId="14" applyNumberFormat="1" applyFont="1" applyFill="1" applyBorder="1"/>
    <xf numFmtId="0" fontId="26" fillId="0" borderId="1" xfId="0" applyFont="1" applyBorder="1"/>
    <xf numFmtId="164" fontId="1" fillId="0" borderId="40" xfId="14" applyNumberFormat="1" applyFont="1" applyFill="1" applyBorder="1"/>
    <xf numFmtId="44" fontId="1" fillId="0" borderId="40" xfId="1" applyFont="1" applyFill="1" applyBorder="1"/>
    <xf numFmtId="38" fontId="0" fillId="0" borderId="40" xfId="1" applyNumberFormat="1" applyFont="1" applyFill="1" applyBorder="1"/>
    <xf numFmtId="164" fontId="0" fillId="0" borderId="31" xfId="14" applyNumberFormat="1" applyFont="1" applyFill="1" applyBorder="1"/>
    <xf numFmtId="164" fontId="1" fillId="0" borderId="31" xfId="14" applyNumberFormat="1" applyFont="1" applyFill="1" applyBorder="1"/>
    <xf numFmtId="41" fontId="1" fillId="0" borderId="31" xfId="1" applyNumberFormat="1" applyFont="1" applyFill="1" applyBorder="1"/>
    <xf numFmtId="164" fontId="20" fillId="0" borderId="31" xfId="14" applyNumberFormat="1" applyFont="1" applyFill="1" applyBorder="1"/>
    <xf numFmtId="38" fontId="0" fillId="0" borderId="31" xfId="1" applyNumberFormat="1" applyFont="1" applyFill="1" applyBorder="1"/>
    <xf numFmtId="164" fontId="0" fillId="0" borderId="37" xfId="14" applyNumberFormat="1" applyFont="1" applyFill="1" applyBorder="1"/>
    <xf numFmtId="0" fontId="0" fillId="0" borderId="25" xfId="0" applyBorder="1" applyAlignment="1">
      <alignment horizontal="right"/>
    </xf>
    <xf numFmtId="0" fontId="0" fillId="0" borderId="62" xfId="0" applyBorder="1" applyAlignment="1">
      <alignment horizontal="center"/>
    </xf>
    <xf numFmtId="44" fontId="0" fillId="0" borderId="62" xfId="1" applyFont="1" applyFill="1" applyBorder="1"/>
    <xf numFmtId="44" fontId="1" fillId="0" borderId="62" xfId="1" applyFont="1" applyFill="1" applyBorder="1"/>
    <xf numFmtId="44" fontId="20" fillId="0" borderId="62" xfId="1" applyFont="1" applyFill="1" applyBorder="1"/>
    <xf numFmtId="173" fontId="0" fillId="0" borderId="62" xfId="1" applyNumberFormat="1" applyFont="1" applyFill="1" applyBorder="1"/>
    <xf numFmtId="44" fontId="32" fillId="0" borderId="62" xfId="1" applyFont="1" applyFill="1" applyBorder="1"/>
    <xf numFmtId="44" fontId="0" fillId="0" borderId="26" xfId="1" applyFont="1" applyFill="1" applyBorder="1"/>
    <xf numFmtId="44" fontId="20" fillId="0" borderId="28" xfId="1" applyFont="1" applyFill="1" applyBorder="1"/>
    <xf numFmtId="44" fontId="1" fillId="3" borderId="1" xfId="1" applyFont="1" applyFill="1" applyBorder="1"/>
    <xf numFmtId="44" fontId="15" fillId="0" borderId="40" xfId="1" applyFont="1" applyFill="1" applyBorder="1"/>
    <xf numFmtId="44" fontId="20" fillId="0" borderId="40" xfId="1" applyFont="1" applyBorder="1"/>
    <xf numFmtId="44" fontId="0" fillId="0" borderId="40" xfId="1" applyFont="1" applyBorder="1"/>
    <xf numFmtId="44" fontId="0" fillId="0" borderId="26" xfId="0" applyNumberFormat="1" applyBorder="1"/>
    <xf numFmtId="49" fontId="4" fillId="0" borderId="54" xfId="2" applyNumberFormat="1" applyFont="1" applyBorder="1" applyAlignment="1">
      <alignment horizontal="center"/>
    </xf>
    <xf numFmtId="49" fontId="4" fillId="0" borderId="62" xfId="2" applyNumberFormat="1" applyFont="1" applyBorder="1" applyAlignment="1">
      <alignment horizontal="center"/>
    </xf>
    <xf numFmtId="0" fontId="4" fillId="0" borderId="40" xfId="2" applyFont="1" applyBorder="1"/>
    <xf numFmtId="0" fontId="0" fillId="0" borderId="63" xfId="0" applyBorder="1" applyAlignment="1">
      <alignment horizontal="center"/>
    </xf>
    <xf numFmtId="44" fontId="20" fillId="0" borderId="40" xfId="1" applyFont="1" applyFill="1" applyBorder="1"/>
    <xf numFmtId="173" fontId="0" fillId="0" borderId="40" xfId="1" applyNumberFormat="1" applyFont="1" applyFill="1" applyBorder="1"/>
    <xf numFmtId="44" fontId="32" fillId="0" borderId="40" xfId="1" applyFont="1" applyFill="1" applyBorder="1"/>
    <xf numFmtId="0" fontId="0" fillId="0" borderId="54" xfId="0" applyBorder="1" applyAlignment="1">
      <alignment horizontal="center"/>
    </xf>
    <xf numFmtId="44" fontId="0" fillId="0" borderId="31" xfId="0" applyNumberFormat="1" applyBorder="1"/>
    <xf numFmtId="44" fontId="20" fillId="0" borderId="31" xfId="0" applyNumberFormat="1" applyFont="1" applyBorder="1"/>
    <xf numFmtId="173" fontId="0" fillId="0" borderId="31" xfId="1" applyNumberFormat="1" applyFont="1" applyFill="1" applyBorder="1"/>
    <xf numFmtId="44" fontId="1" fillId="3" borderId="1" xfId="0" applyNumberFormat="1" applyFont="1" applyFill="1" applyBorder="1"/>
    <xf numFmtId="44" fontId="45" fillId="3" borderId="1" xfId="1" applyFont="1" applyFill="1" applyBorder="1"/>
    <xf numFmtId="44" fontId="44" fillId="3" borderId="1" xfId="1" applyFont="1" applyFill="1" applyBorder="1"/>
    <xf numFmtId="44" fontId="1" fillId="3" borderId="46" xfId="0" applyNumberFormat="1" applyFont="1" applyFill="1" applyBorder="1"/>
    <xf numFmtId="44" fontId="0" fillId="0" borderId="37" xfId="0" applyNumberFormat="1" applyBorder="1"/>
    <xf numFmtId="44" fontId="15" fillId="3" borderId="1" xfId="1" applyFont="1" applyFill="1" applyBorder="1"/>
    <xf numFmtId="44" fontId="32" fillId="0" borderId="40" xfId="0" applyNumberFormat="1" applyFont="1" applyBorder="1"/>
    <xf numFmtId="44" fontId="0" fillId="0" borderId="28" xfId="1" applyFont="1" applyFill="1" applyBorder="1"/>
    <xf numFmtId="44" fontId="0" fillId="0" borderId="64" xfId="1" applyFont="1" applyFill="1" applyBorder="1"/>
    <xf numFmtId="10" fontId="2" fillId="0" borderId="11" xfId="12" applyNumberFormat="1" applyFont="1" applyFill="1" applyBorder="1" applyAlignment="1">
      <alignment horizontal="center"/>
    </xf>
    <xf numFmtId="44" fontId="32" fillId="0" borderId="1" xfId="1" applyFont="1" applyBorder="1" applyAlignment="1">
      <alignment horizontal="center"/>
    </xf>
    <xf numFmtId="44" fontId="31" fillId="0" borderId="1" xfId="1" applyFont="1" applyBorder="1"/>
    <xf numFmtId="44" fontId="32" fillId="3" borderId="34" xfId="1" applyFont="1" applyFill="1" applyBorder="1"/>
    <xf numFmtId="44" fontId="0" fillId="0" borderId="12" xfId="1" applyFont="1" applyBorder="1"/>
    <xf numFmtId="44" fontId="4" fillId="0" borderId="62" xfId="1" applyFont="1" applyBorder="1" applyAlignment="1">
      <alignment horizontal="center"/>
    </xf>
    <xf numFmtId="44" fontId="32" fillId="0" borderId="28" xfId="1" applyFont="1" applyBorder="1"/>
    <xf numFmtId="44" fontId="20" fillId="0" borderId="0" xfId="1" applyFont="1"/>
    <xf numFmtId="44" fontId="32" fillId="0" borderId="0" xfId="1" applyFont="1"/>
    <xf numFmtId="44" fontId="0" fillId="0" borderId="30" xfId="1" applyFont="1" applyBorder="1"/>
    <xf numFmtId="44" fontId="47" fillId="0" borderId="0" xfId="1" applyFont="1" applyFill="1"/>
    <xf numFmtId="44" fontId="32" fillId="0" borderId="0" xfId="1" applyFont="1" applyFill="1" applyBorder="1"/>
    <xf numFmtId="44" fontId="32" fillId="0" borderId="0" xfId="1" applyFont="1" applyAlignment="1">
      <alignment wrapText="1"/>
    </xf>
    <xf numFmtId="44" fontId="32" fillId="8" borderId="1" xfId="1" applyFont="1" applyFill="1" applyBorder="1"/>
    <xf numFmtId="44" fontId="32" fillId="0" borderId="31" xfId="1" applyFont="1" applyBorder="1"/>
    <xf numFmtId="0" fontId="4" fillId="0" borderId="0" xfId="2" applyFont="1" applyAlignment="1">
      <alignment horizontal="center"/>
    </xf>
  </cellXfs>
  <cellStyles count="175">
    <cellStyle name="Comma" xfId="14" builtinId="3"/>
    <cellStyle name="Comma 10" xfId="155" xr:uid="{00000000-0005-0000-0000-000001000000}"/>
    <cellStyle name="Comma 11" xfId="169" xr:uid="{00000000-0005-0000-0000-000002000000}"/>
    <cellStyle name="Comma 2" xfId="3" xr:uid="{00000000-0005-0000-0000-000003000000}"/>
    <cellStyle name="Comma 2 2" xfId="7" xr:uid="{00000000-0005-0000-0000-000004000000}"/>
    <cellStyle name="Comma 2 2 2" xfId="30" xr:uid="{00000000-0005-0000-0000-000005000000}"/>
    <cellStyle name="Comma 2 2 2 2" xfId="50" xr:uid="{00000000-0005-0000-0000-000006000000}"/>
    <cellStyle name="Comma 2 2 3" xfId="51" xr:uid="{00000000-0005-0000-0000-000007000000}"/>
    <cellStyle name="Comma 2 3" xfId="25" xr:uid="{00000000-0005-0000-0000-000008000000}"/>
    <cellStyle name="Comma 2 3 2" xfId="52" xr:uid="{00000000-0005-0000-0000-000009000000}"/>
    <cellStyle name="Comma 2 4" xfId="44" xr:uid="{00000000-0005-0000-0000-00000A000000}"/>
    <cellStyle name="Comma 2 4 2" xfId="53" xr:uid="{00000000-0005-0000-0000-00000B000000}"/>
    <cellStyle name="Comma 2 5" xfId="163" xr:uid="{00000000-0005-0000-0000-00000C000000}"/>
    <cellStyle name="Comma 3" xfId="6" xr:uid="{00000000-0005-0000-0000-00000D000000}"/>
    <cellStyle name="Comma 3 2" xfId="29" xr:uid="{00000000-0005-0000-0000-00000E000000}"/>
    <cellStyle name="Comma 3 2 2" xfId="54" xr:uid="{00000000-0005-0000-0000-00000F000000}"/>
    <cellStyle name="Comma 3 3" xfId="55" xr:uid="{00000000-0005-0000-0000-000010000000}"/>
    <cellStyle name="Comma 3 4" xfId="162" xr:uid="{00000000-0005-0000-0000-000011000000}"/>
    <cellStyle name="Comma 4" xfId="20" xr:uid="{00000000-0005-0000-0000-000012000000}"/>
    <cellStyle name="Comma 4 2" xfId="56" xr:uid="{00000000-0005-0000-0000-000013000000}"/>
    <cellStyle name="Comma 5" xfId="48" xr:uid="{00000000-0005-0000-0000-000014000000}"/>
    <cellStyle name="Comma 5 2" xfId="57" xr:uid="{00000000-0005-0000-0000-000015000000}"/>
    <cellStyle name="Comma 6" xfId="58" xr:uid="{00000000-0005-0000-0000-000016000000}"/>
    <cellStyle name="Comma 7" xfId="59" xr:uid="{00000000-0005-0000-0000-000017000000}"/>
    <cellStyle name="Comma 8" xfId="60" xr:uid="{00000000-0005-0000-0000-000018000000}"/>
    <cellStyle name="Comma 9" xfId="149" xr:uid="{00000000-0005-0000-0000-000019000000}"/>
    <cellStyle name="Currency" xfId="1" builtinId="4"/>
    <cellStyle name="Currency 10" xfId="62" xr:uid="{00000000-0005-0000-0000-00001B000000}"/>
    <cellStyle name="Currency 10 2" xfId="138" xr:uid="{00000000-0005-0000-0000-00001C000000}"/>
    <cellStyle name="Currency 10 2 2" xfId="140" xr:uid="{00000000-0005-0000-0000-00001D000000}"/>
    <cellStyle name="Currency 11" xfId="63" xr:uid="{00000000-0005-0000-0000-00001E000000}"/>
    <cellStyle name="Currency 11 2" xfId="139" xr:uid="{00000000-0005-0000-0000-00001F000000}"/>
    <cellStyle name="Currency 11 2 2" xfId="141" xr:uid="{00000000-0005-0000-0000-000020000000}"/>
    <cellStyle name="Currency 12" xfId="61" xr:uid="{00000000-0005-0000-0000-000021000000}"/>
    <cellStyle name="Currency 12 2" xfId="137" xr:uid="{00000000-0005-0000-0000-000022000000}"/>
    <cellStyle name="Currency 12 2 2" xfId="142" xr:uid="{00000000-0005-0000-0000-000023000000}"/>
    <cellStyle name="Currency 13" xfId="146" xr:uid="{00000000-0005-0000-0000-000024000000}"/>
    <cellStyle name="Currency 14" xfId="151" xr:uid="{00000000-0005-0000-0000-000025000000}"/>
    <cellStyle name="Currency 15" xfId="152" xr:uid="{00000000-0005-0000-0000-000026000000}"/>
    <cellStyle name="Currency 16" xfId="170" xr:uid="{00000000-0005-0000-0000-000027000000}"/>
    <cellStyle name="Currency 2" xfId="4" xr:uid="{00000000-0005-0000-0000-000028000000}"/>
    <cellStyle name="Currency 2 2" xfId="9" xr:uid="{00000000-0005-0000-0000-000029000000}"/>
    <cellStyle name="Currency 2 2 2" xfId="32" xr:uid="{00000000-0005-0000-0000-00002A000000}"/>
    <cellStyle name="Currency 2 2 2 2" xfId="65" xr:uid="{00000000-0005-0000-0000-00002B000000}"/>
    <cellStyle name="Currency 2 2 3" xfId="66" xr:uid="{00000000-0005-0000-0000-00002C000000}"/>
    <cellStyle name="Currency 2 2 4" xfId="172" xr:uid="{00000000-0005-0000-0000-00002D000000}"/>
    <cellStyle name="Currency 2 3" xfId="26" xr:uid="{00000000-0005-0000-0000-00002E000000}"/>
    <cellStyle name="Currency 2 3 2" xfId="67" xr:uid="{00000000-0005-0000-0000-00002F000000}"/>
    <cellStyle name="Currency 2 4" xfId="68" xr:uid="{00000000-0005-0000-0000-000030000000}"/>
    <cellStyle name="Currency 2 4 2" xfId="69" xr:uid="{00000000-0005-0000-0000-000031000000}"/>
    <cellStyle name="Currency 2 5" xfId="64" xr:uid="{00000000-0005-0000-0000-000032000000}"/>
    <cellStyle name="Currency 2 5 2" xfId="144" xr:uid="{00000000-0005-0000-0000-000033000000}"/>
    <cellStyle name="Currency 2 6" xfId="143" xr:uid="{00000000-0005-0000-0000-000034000000}"/>
    <cellStyle name="Currency 3" xfId="8" xr:uid="{00000000-0005-0000-0000-000035000000}"/>
    <cellStyle name="Currency 3 2" xfId="31" xr:uid="{00000000-0005-0000-0000-000036000000}"/>
    <cellStyle name="Currency 3 2 2" xfId="71" xr:uid="{00000000-0005-0000-0000-000037000000}"/>
    <cellStyle name="Currency 3 3" xfId="23" xr:uid="{00000000-0005-0000-0000-000038000000}"/>
    <cellStyle name="Currency 3 4" xfId="36" xr:uid="{00000000-0005-0000-0000-000039000000}"/>
    <cellStyle name="Currency 3 4 2" xfId="72" xr:uid="{00000000-0005-0000-0000-00003A000000}"/>
    <cellStyle name="Currency 3 5" xfId="73" xr:uid="{00000000-0005-0000-0000-00003B000000}"/>
    <cellStyle name="Currency 3 5 2" xfId="74" xr:uid="{00000000-0005-0000-0000-00003C000000}"/>
    <cellStyle name="Currency 3 6" xfId="70" xr:uid="{00000000-0005-0000-0000-00003D000000}"/>
    <cellStyle name="Currency 3 7" xfId="164" xr:uid="{00000000-0005-0000-0000-00003E000000}"/>
    <cellStyle name="Currency 4" xfId="21" xr:uid="{00000000-0005-0000-0000-00003F000000}"/>
    <cellStyle name="Currency 4 2" xfId="75" xr:uid="{00000000-0005-0000-0000-000040000000}"/>
    <cellStyle name="Currency 4 3" xfId="171" xr:uid="{00000000-0005-0000-0000-000041000000}"/>
    <cellStyle name="Currency 5" xfId="76" xr:uid="{00000000-0005-0000-0000-000042000000}"/>
    <cellStyle name="Currency 5 2" xfId="173" xr:uid="{00000000-0005-0000-0000-000043000000}"/>
    <cellStyle name="Currency 6" xfId="77" xr:uid="{00000000-0005-0000-0000-000044000000}"/>
    <cellStyle name="Currency 7" xfId="78" xr:uid="{00000000-0005-0000-0000-000045000000}"/>
    <cellStyle name="Currency 8" xfId="79" xr:uid="{00000000-0005-0000-0000-000046000000}"/>
    <cellStyle name="Currency 9" xfId="80" xr:uid="{00000000-0005-0000-0000-000047000000}"/>
    <cellStyle name="Currency 9 2" xfId="145" xr:uid="{00000000-0005-0000-0000-000048000000}"/>
    <cellStyle name="Normal" xfId="0" builtinId="0"/>
    <cellStyle name="Normal 10" xfId="81" xr:uid="{00000000-0005-0000-0000-00004A000000}"/>
    <cellStyle name="Normal 10 2" xfId="82" xr:uid="{00000000-0005-0000-0000-00004B000000}"/>
    <cellStyle name="Normal 11" xfId="83" xr:uid="{00000000-0005-0000-0000-00004C000000}"/>
    <cellStyle name="Normal 11 2" xfId="134" xr:uid="{00000000-0005-0000-0000-00004D000000}"/>
    <cellStyle name="Normal 12" xfId="84" xr:uid="{00000000-0005-0000-0000-00004E000000}"/>
    <cellStyle name="Normal 12 2" xfId="135" xr:uid="{00000000-0005-0000-0000-00004F000000}"/>
    <cellStyle name="Normal 13" xfId="49" xr:uid="{00000000-0005-0000-0000-000050000000}"/>
    <cellStyle name="Normal 13 2" xfId="136" xr:uid="{00000000-0005-0000-0000-000051000000}"/>
    <cellStyle name="Normal 14" xfId="147" xr:uid="{00000000-0005-0000-0000-000052000000}"/>
    <cellStyle name="Normal 15" xfId="148" xr:uid="{00000000-0005-0000-0000-000053000000}"/>
    <cellStyle name="Normal 16" xfId="153" xr:uid="{00000000-0005-0000-0000-000054000000}"/>
    <cellStyle name="Normal 17" xfId="154" xr:uid="{00000000-0005-0000-0000-000055000000}"/>
    <cellStyle name="Normal 18" xfId="160" xr:uid="{00000000-0005-0000-0000-000056000000}"/>
    <cellStyle name="Normal 2" xfId="2" xr:uid="{00000000-0005-0000-0000-000057000000}"/>
    <cellStyle name="Normal 2 2" xfId="15" xr:uid="{00000000-0005-0000-0000-000058000000}"/>
    <cellStyle name="Normal 2 2 2" xfId="18" xr:uid="{00000000-0005-0000-0000-000059000000}"/>
    <cellStyle name="Normal 2 2 2 2" xfId="39" xr:uid="{00000000-0005-0000-0000-00005A000000}"/>
    <cellStyle name="Normal 2 2 2 2 2" xfId="86" xr:uid="{00000000-0005-0000-0000-00005B000000}"/>
    <cellStyle name="Normal 2 2 2 2 3" xfId="85" xr:uid="{00000000-0005-0000-0000-00005C000000}"/>
    <cellStyle name="Normal 2 2 2 3" xfId="42" xr:uid="{00000000-0005-0000-0000-00005D000000}"/>
    <cellStyle name="Normal 2 2 2 3 2" xfId="88" xr:uid="{00000000-0005-0000-0000-00005E000000}"/>
    <cellStyle name="Normal 2 2 2 3 2 2" xfId="89" xr:uid="{00000000-0005-0000-0000-00005F000000}"/>
    <cellStyle name="Normal 2 2 2 3 3" xfId="90" xr:uid="{00000000-0005-0000-0000-000060000000}"/>
    <cellStyle name="Normal 2 2 2 3 4" xfId="87" xr:uid="{00000000-0005-0000-0000-000061000000}"/>
    <cellStyle name="Normal 2 3" xfId="17" xr:uid="{00000000-0005-0000-0000-000062000000}"/>
    <cellStyle name="Normal 2 3 2" xfId="28" xr:uid="{00000000-0005-0000-0000-000063000000}"/>
    <cellStyle name="Normal 2 3 2 2" xfId="91" xr:uid="{00000000-0005-0000-0000-000064000000}"/>
    <cellStyle name="Normal 2 3 3" xfId="92" xr:uid="{00000000-0005-0000-0000-000065000000}"/>
    <cellStyle name="Normal 2 4" xfId="22" xr:uid="{00000000-0005-0000-0000-000066000000}"/>
    <cellStyle name="Normal 2 4 2" xfId="38" xr:uid="{00000000-0005-0000-0000-000067000000}"/>
    <cellStyle name="Normal 2 4 2 2" xfId="94" xr:uid="{00000000-0005-0000-0000-000068000000}"/>
    <cellStyle name="Normal 2 4 2 3" xfId="93" xr:uid="{00000000-0005-0000-0000-000069000000}"/>
    <cellStyle name="Normal 2 4 3" xfId="40" xr:uid="{00000000-0005-0000-0000-00006A000000}"/>
    <cellStyle name="Normal 2 4 3 2" xfId="95" xr:uid="{00000000-0005-0000-0000-00006B000000}"/>
    <cellStyle name="Normal 2 4 4" xfId="41" xr:uid="{00000000-0005-0000-0000-00006C000000}"/>
    <cellStyle name="Normal 2 4 4 2" xfId="97" xr:uid="{00000000-0005-0000-0000-00006D000000}"/>
    <cellStyle name="Normal 2 4 4 2 2" xfId="98" xr:uid="{00000000-0005-0000-0000-00006E000000}"/>
    <cellStyle name="Normal 2 4 4 3" xfId="99" xr:uid="{00000000-0005-0000-0000-00006F000000}"/>
    <cellStyle name="Normal 2 4 4 4" xfId="96" xr:uid="{00000000-0005-0000-0000-000070000000}"/>
    <cellStyle name="Normal 2 5" xfId="47" xr:uid="{00000000-0005-0000-0000-000071000000}"/>
    <cellStyle name="Normal 2 5 2" xfId="101" xr:uid="{00000000-0005-0000-0000-000072000000}"/>
    <cellStyle name="Normal 2 5 3" xfId="100" xr:uid="{00000000-0005-0000-0000-000073000000}"/>
    <cellStyle name="Normal 2 6" xfId="102" xr:uid="{00000000-0005-0000-0000-000074000000}"/>
    <cellStyle name="Normal 2 7" xfId="103" xr:uid="{00000000-0005-0000-0000-000075000000}"/>
    <cellStyle name="Normal 2 8" xfId="104" xr:uid="{00000000-0005-0000-0000-000076000000}"/>
    <cellStyle name="Normal 3" xfId="5" xr:uid="{00000000-0005-0000-0000-000077000000}"/>
    <cellStyle name="Normal 3 2" xfId="10" xr:uid="{00000000-0005-0000-0000-000078000000}"/>
    <cellStyle name="Normal 3 2 2" xfId="105" xr:uid="{00000000-0005-0000-0000-000079000000}"/>
    <cellStyle name="Normal 3 2 3" xfId="106" xr:uid="{00000000-0005-0000-0000-00007A000000}"/>
    <cellStyle name="Normal 3 2 4" xfId="107" xr:uid="{00000000-0005-0000-0000-00007B000000}"/>
    <cellStyle name="Normal 3 3" xfId="16" xr:uid="{00000000-0005-0000-0000-00007C000000}"/>
    <cellStyle name="Normal 3 3 2" xfId="35" xr:uid="{00000000-0005-0000-0000-00007D000000}"/>
    <cellStyle name="Normal 3 3 2 2" xfId="108" xr:uid="{00000000-0005-0000-0000-00007E000000}"/>
    <cellStyle name="Normal 3 3 3" xfId="109" xr:uid="{00000000-0005-0000-0000-00007F000000}"/>
    <cellStyle name="Normal 3 4" xfId="27" xr:uid="{00000000-0005-0000-0000-000080000000}"/>
    <cellStyle name="Normal 3 4 2" xfId="110" xr:uid="{00000000-0005-0000-0000-000081000000}"/>
    <cellStyle name="Normal 3 5" xfId="111" xr:uid="{00000000-0005-0000-0000-000082000000}"/>
    <cellStyle name="Normal 3 5 2" xfId="112" xr:uid="{00000000-0005-0000-0000-000083000000}"/>
    <cellStyle name="Normal 3 6" xfId="156" xr:uid="{00000000-0005-0000-0000-000084000000}"/>
    <cellStyle name="Normal 4" xfId="19" xr:uid="{00000000-0005-0000-0000-000085000000}"/>
    <cellStyle name="Normal 4 2" xfId="43" xr:uid="{00000000-0005-0000-0000-000086000000}"/>
    <cellStyle name="Normal 4 2 2" xfId="113" xr:uid="{00000000-0005-0000-0000-000087000000}"/>
    <cellStyle name="Normal 4 3" xfId="114" xr:uid="{00000000-0005-0000-0000-000088000000}"/>
    <cellStyle name="Normal 4 4" xfId="157" xr:uid="{00000000-0005-0000-0000-000089000000}"/>
    <cellStyle name="Normal 5" xfId="46" xr:uid="{00000000-0005-0000-0000-00008A000000}"/>
    <cellStyle name="Normal 5 2" xfId="115" xr:uid="{00000000-0005-0000-0000-00008B000000}"/>
    <cellStyle name="Normal 5 2 2" xfId="165" xr:uid="{00000000-0005-0000-0000-00008C000000}"/>
    <cellStyle name="Normal 5 3" xfId="158" xr:uid="{00000000-0005-0000-0000-00008D000000}"/>
    <cellStyle name="Normal 6" xfId="116" xr:uid="{00000000-0005-0000-0000-00008E000000}"/>
    <cellStyle name="Normal 6 2" xfId="166" xr:uid="{00000000-0005-0000-0000-00008F000000}"/>
    <cellStyle name="Normal 7" xfId="117" xr:uid="{00000000-0005-0000-0000-000090000000}"/>
    <cellStyle name="Normal 7 2" xfId="161" xr:uid="{00000000-0005-0000-0000-000091000000}"/>
    <cellStyle name="Normal 8" xfId="118" xr:uid="{00000000-0005-0000-0000-000092000000}"/>
    <cellStyle name="Normal 9" xfId="119" xr:uid="{00000000-0005-0000-0000-000093000000}"/>
    <cellStyle name="Percent 10" xfId="159" xr:uid="{00000000-0005-0000-0000-000095000000}"/>
    <cellStyle name="Percent 11" xfId="174" xr:uid="{00000000-0005-0000-0000-000096000000}"/>
    <cellStyle name="Percent 2" xfId="12" xr:uid="{00000000-0005-0000-0000-000097000000}"/>
    <cellStyle name="Percent 2 2" xfId="34" xr:uid="{00000000-0005-0000-0000-000098000000}"/>
    <cellStyle name="Percent 2 2 2" xfId="120" xr:uid="{00000000-0005-0000-0000-000099000000}"/>
    <cellStyle name="Percent 2 3" xfId="121" xr:uid="{00000000-0005-0000-0000-00009A000000}"/>
    <cellStyle name="Percent 2 4" xfId="168" xr:uid="{00000000-0005-0000-0000-00009B000000}"/>
    <cellStyle name="Percent 3" xfId="13" xr:uid="{00000000-0005-0000-0000-00009C000000}"/>
    <cellStyle name="Percent 3 2" xfId="24" xr:uid="{00000000-0005-0000-0000-00009D000000}"/>
    <cellStyle name="Percent 3 3" xfId="37" xr:uid="{00000000-0005-0000-0000-00009E000000}"/>
    <cellStyle name="Percent 3 3 2" xfId="122" xr:uid="{00000000-0005-0000-0000-00009F000000}"/>
    <cellStyle name="Percent 3 3 3" xfId="123" xr:uid="{00000000-0005-0000-0000-0000A0000000}"/>
    <cellStyle name="Percent 3 3 4" xfId="124" xr:uid="{00000000-0005-0000-0000-0000A1000000}"/>
    <cellStyle name="Percent 3 4" xfId="125" xr:uid="{00000000-0005-0000-0000-0000A2000000}"/>
    <cellStyle name="Percent 3 5" xfId="126" xr:uid="{00000000-0005-0000-0000-0000A3000000}"/>
    <cellStyle name="Percent 3 6" xfId="127" xr:uid="{00000000-0005-0000-0000-0000A4000000}"/>
    <cellStyle name="Percent 3 7" xfId="167" xr:uid="{00000000-0005-0000-0000-0000A5000000}"/>
    <cellStyle name="Percent 4" xfId="11" xr:uid="{00000000-0005-0000-0000-0000A6000000}"/>
    <cellStyle name="Percent 4 2" xfId="33" xr:uid="{00000000-0005-0000-0000-0000A7000000}"/>
    <cellStyle name="Percent 4 2 2" xfId="128" xr:uid="{00000000-0005-0000-0000-0000A8000000}"/>
    <cellStyle name="Percent 4 3" xfId="129" xr:uid="{00000000-0005-0000-0000-0000A9000000}"/>
    <cellStyle name="Percent 5" xfId="45" xr:uid="{00000000-0005-0000-0000-0000AA000000}"/>
    <cellStyle name="Percent 5 2" xfId="130" xr:uid="{00000000-0005-0000-0000-0000AB000000}"/>
    <cellStyle name="Percent 6" xfId="131" xr:uid="{00000000-0005-0000-0000-0000AC000000}"/>
    <cellStyle name="Percent 7" xfId="132" xr:uid="{00000000-0005-0000-0000-0000AD000000}"/>
    <cellStyle name="Percent 8" xfId="133" xr:uid="{00000000-0005-0000-0000-0000AE000000}"/>
    <cellStyle name="Percent 9" xfId="150" xr:uid="{00000000-0005-0000-0000-0000AF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45"/>
  <sheetViews>
    <sheetView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N131" sqref="N131"/>
    </sheetView>
  </sheetViews>
  <sheetFormatPr defaultColWidth="9.28515625" defaultRowHeight="15" x14ac:dyDescent="0.25"/>
  <cols>
    <col min="1" max="1" width="55.7109375" customWidth="1"/>
    <col min="2" max="2" width="1.42578125" customWidth="1"/>
    <col min="3" max="3" width="22" style="373" customWidth="1"/>
    <col min="4" max="4" width="19.5703125" style="373" customWidth="1"/>
    <col min="5" max="5" width="20.28515625" style="373" customWidth="1"/>
    <col min="6" max="6" width="20.7109375" style="373" customWidth="1"/>
    <col min="7" max="7" width="20.28515625" style="373" customWidth="1"/>
    <col min="8" max="8" width="20.42578125" style="373" customWidth="1"/>
    <col min="9" max="9" width="19.28515625" style="373" customWidth="1"/>
    <col min="10" max="14" width="19.42578125" style="373" customWidth="1"/>
    <col min="15" max="16" width="21.28515625" style="373" customWidth="1"/>
    <col min="17" max="18" width="21.7109375" style="373" customWidth="1"/>
    <col min="19" max="19" width="20.28515625" style="373" customWidth="1"/>
    <col min="20" max="20" width="19.28515625" style="373" customWidth="1"/>
    <col min="21" max="21" width="22" style="373" customWidth="1"/>
    <col min="22" max="22" width="20.28515625" style="295" customWidth="1"/>
    <col min="23" max="23" width="22.28515625" customWidth="1"/>
    <col min="24" max="24" width="22.7109375" style="89" customWidth="1"/>
  </cols>
  <sheetData>
    <row r="1" spans="1:58" x14ac:dyDescent="0.25">
      <c r="A1" s="243" t="s">
        <v>191</v>
      </c>
      <c r="B1" s="243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271"/>
      <c r="S1" s="272"/>
      <c r="T1" s="319"/>
      <c r="U1" s="319"/>
      <c r="V1" s="484"/>
      <c r="W1" s="485"/>
      <c r="X1" s="508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5"/>
      <c r="AP1" s="485"/>
      <c r="AQ1" s="485"/>
      <c r="AR1" s="485"/>
      <c r="AS1" s="485"/>
      <c r="AT1" s="485"/>
      <c r="AU1" s="485"/>
      <c r="AV1" s="485"/>
      <c r="AW1" s="485"/>
      <c r="AX1" s="485"/>
      <c r="AY1" s="485"/>
      <c r="AZ1" s="485"/>
      <c r="BA1" s="485"/>
      <c r="BB1" s="485"/>
      <c r="BC1" s="485"/>
      <c r="BD1" s="485"/>
      <c r="BE1" s="485"/>
      <c r="BF1" s="485"/>
    </row>
    <row r="2" spans="1:58" x14ac:dyDescent="0.25">
      <c r="A2" s="243" t="s">
        <v>225</v>
      </c>
      <c r="B2" s="243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484"/>
      <c r="W2" s="485"/>
      <c r="X2" s="508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  <c r="AT2" s="485"/>
      <c r="AU2" s="485"/>
      <c r="AV2" s="485"/>
      <c r="AW2" s="485"/>
      <c r="AX2" s="485"/>
      <c r="AY2" s="485"/>
      <c r="AZ2" s="485"/>
      <c r="BA2" s="485"/>
      <c r="BB2" s="485"/>
      <c r="BC2" s="485"/>
      <c r="BD2" s="485"/>
      <c r="BE2" s="485"/>
      <c r="BF2" s="485"/>
    </row>
    <row r="3" spans="1:58" ht="12" customHeight="1" thickBot="1" x14ac:dyDescent="0.3">
      <c r="A3" s="273" t="s">
        <v>796</v>
      </c>
      <c r="B3" s="243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484"/>
      <c r="W3" s="485"/>
      <c r="X3" s="508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485"/>
      <c r="AK3" s="485"/>
      <c r="AL3" s="485"/>
      <c r="AM3" s="485"/>
      <c r="AN3" s="485"/>
      <c r="AO3" s="485"/>
      <c r="AP3" s="485"/>
      <c r="AQ3" s="485"/>
      <c r="AR3" s="485"/>
      <c r="AS3" s="485"/>
      <c r="AT3" s="485"/>
      <c r="AU3" s="485"/>
      <c r="AV3" s="485"/>
      <c r="AW3" s="485"/>
      <c r="AX3" s="485"/>
      <c r="AY3" s="485"/>
      <c r="AZ3" s="485"/>
      <c r="BA3" s="485"/>
      <c r="BB3" s="485"/>
      <c r="BC3" s="485"/>
      <c r="BD3" s="485"/>
      <c r="BE3" s="485"/>
      <c r="BF3" s="485"/>
    </row>
    <row r="4" spans="1:58" s="312" customFormat="1" ht="55.5" customHeight="1" thickBot="1" x14ac:dyDescent="0.3">
      <c r="A4" s="310" t="s">
        <v>226</v>
      </c>
      <c r="B4" s="311"/>
      <c r="C4" s="374">
        <v>45503</v>
      </c>
      <c r="D4" s="374">
        <v>45535</v>
      </c>
      <c r="E4" s="374">
        <v>45565</v>
      </c>
      <c r="F4" s="374">
        <v>45596</v>
      </c>
      <c r="G4" s="374">
        <v>45626</v>
      </c>
      <c r="H4" s="374">
        <v>45657</v>
      </c>
      <c r="I4" s="374">
        <v>45688</v>
      </c>
      <c r="J4" s="374">
        <v>45716</v>
      </c>
      <c r="K4" s="374">
        <v>45747</v>
      </c>
      <c r="L4" s="374">
        <v>45777</v>
      </c>
      <c r="M4" s="374">
        <v>45808</v>
      </c>
      <c r="N4" s="374">
        <v>45838</v>
      </c>
      <c r="O4" s="375" t="s">
        <v>732</v>
      </c>
      <c r="P4" s="375" t="s">
        <v>739</v>
      </c>
      <c r="Q4" s="375" t="s">
        <v>740</v>
      </c>
      <c r="R4" s="375" t="s">
        <v>741</v>
      </c>
      <c r="S4" s="375" t="s">
        <v>731</v>
      </c>
      <c r="T4" s="375" t="s">
        <v>742</v>
      </c>
      <c r="U4" s="375" t="s">
        <v>795</v>
      </c>
      <c r="V4" s="484"/>
      <c r="W4" s="485"/>
      <c r="X4" s="508"/>
      <c r="Y4" s="485"/>
      <c r="Z4" s="485"/>
      <c r="AA4" s="485"/>
      <c r="AB4" s="485"/>
      <c r="AC4" s="485"/>
      <c r="AD4" s="485"/>
      <c r="AE4" s="485"/>
      <c r="AF4" s="485"/>
      <c r="AG4" s="485"/>
      <c r="AH4" s="485"/>
      <c r="AI4" s="485"/>
      <c r="AJ4" s="485"/>
      <c r="AK4" s="485"/>
      <c r="AL4" s="485"/>
      <c r="AM4" s="485"/>
      <c r="AN4" s="485"/>
      <c r="AO4" s="485"/>
      <c r="AP4" s="485"/>
      <c r="AQ4" s="485"/>
      <c r="AR4" s="485"/>
      <c r="AS4" s="485"/>
      <c r="AT4" s="485"/>
      <c r="AU4" s="485"/>
      <c r="AV4" s="485"/>
      <c r="AW4" s="485"/>
      <c r="AX4" s="485"/>
      <c r="AY4" s="485"/>
      <c r="AZ4" s="485"/>
      <c r="BA4" s="485"/>
      <c r="BB4" s="485"/>
      <c r="BC4" s="485"/>
      <c r="BD4" s="485"/>
      <c r="BE4" s="485"/>
      <c r="BF4" s="485"/>
    </row>
    <row r="5" spans="1:58" ht="15.75" thickBot="1" x14ac:dyDescent="0.3">
      <c r="A5" s="274" t="s">
        <v>227</v>
      </c>
      <c r="B5" s="275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1"/>
      <c r="S5" s="320"/>
      <c r="T5" s="320"/>
      <c r="U5" s="320"/>
      <c r="V5" s="486"/>
      <c r="W5" s="485"/>
      <c r="X5" s="508"/>
      <c r="Y5" s="485"/>
      <c r="Z5" s="485"/>
      <c r="AA5" s="485"/>
      <c r="AB5" s="485"/>
      <c r="AC5" s="485"/>
      <c r="AD5" s="485"/>
      <c r="AE5" s="485"/>
      <c r="AF5" s="485"/>
      <c r="AG5" s="485"/>
      <c r="AH5" s="485"/>
      <c r="AI5" s="485"/>
      <c r="AJ5" s="485"/>
      <c r="AK5" s="485"/>
      <c r="AL5" s="485"/>
      <c r="AM5" s="485"/>
      <c r="AN5" s="485"/>
      <c r="AO5" s="485"/>
      <c r="AP5" s="485"/>
      <c r="AQ5" s="485"/>
      <c r="AR5" s="485"/>
      <c r="AS5" s="485"/>
      <c r="AT5" s="485"/>
      <c r="AU5" s="485"/>
      <c r="AV5" s="485"/>
      <c r="AW5" s="485"/>
      <c r="AX5" s="485"/>
      <c r="AY5" s="485"/>
      <c r="AZ5" s="485"/>
      <c r="BA5" s="485"/>
      <c r="BB5" s="485"/>
      <c r="BC5" s="485"/>
      <c r="BD5" s="485"/>
      <c r="BE5" s="485"/>
      <c r="BF5" s="485"/>
    </row>
    <row r="6" spans="1:58" x14ac:dyDescent="0.25">
      <c r="A6" s="276" t="s">
        <v>228</v>
      </c>
      <c r="B6" s="277"/>
      <c r="C6" s="322">
        <f>+MAP!C3+MAP!C4-C10</f>
        <v>10639055.869999999</v>
      </c>
      <c r="D6" s="417">
        <f>+MAP!D3+MAP!D4</f>
        <v>18402715.710000001</v>
      </c>
      <c r="E6" s="417">
        <f>+MAP!E3+MAP!E4</f>
        <v>10012778.65</v>
      </c>
      <c r="F6" s="417">
        <f>+MAP!F3+MAP!F4</f>
        <v>347177220.54000002</v>
      </c>
      <c r="G6" s="417">
        <f>+MAP!G3+MAP!G4-G10</f>
        <v>18929202.470000003</v>
      </c>
      <c r="H6" s="417">
        <f>+MAP!H3+MAP!H4-H10</f>
        <v>12515978.83</v>
      </c>
      <c r="I6" s="417">
        <f>+MAP!I3+MAP!I4-I10</f>
        <v>15591254.390000001</v>
      </c>
      <c r="J6" s="417">
        <f>+MAP!J3+MAP!J4-J10</f>
        <v>16515456.16</v>
      </c>
      <c r="K6" s="417">
        <f>+MAP!K3+MAP!K4-K10</f>
        <v>14681521.040000001</v>
      </c>
      <c r="L6" s="417">
        <f>+MAP!L3+MAP!L4-L10</f>
        <v>11479074.029999999</v>
      </c>
      <c r="M6" s="417">
        <f>+MAP!M3+MAP!M4-M10</f>
        <v>23126938.609999999</v>
      </c>
      <c r="N6" s="417">
        <f>+MAP!N3+MAP!N4-N10</f>
        <v>13037540.379999999</v>
      </c>
      <c r="O6" s="325">
        <f>SUM(C6:E6)-O10</f>
        <v>39054550.229999997</v>
      </c>
      <c r="P6" s="325">
        <f t="shared" ref="P6:P31" si="0">SUM(F6:H6)</f>
        <v>378622401.84000003</v>
      </c>
      <c r="Q6" s="325">
        <f>+O6+P6</f>
        <v>417676952.07000005</v>
      </c>
      <c r="R6" s="325">
        <f t="shared" ref="R6:R31" si="1">SUM(I6:K6)</f>
        <v>46788231.590000004</v>
      </c>
      <c r="S6" s="325">
        <f>+Q6+R6</f>
        <v>464465183.66000009</v>
      </c>
      <c r="T6" s="326">
        <f>SUM(L6:N6)</f>
        <v>47643553.019999996</v>
      </c>
      <c r="U6" s="325">
        <f>+S6+T6</f>
        <v>512108736.68000007</v>
      </c>
      <c r="V6" s="487"/>
      <c r="W6" s="485"/>
      <c r="X6" s="508"/>
      <c r="Y6" s="485"/>
      <c r="Z6" s="485"/>
      <c r="AA6" s="485"/>
      <c r="AB6" s="485"/>
      <c r="AC6" s="485"/>
      <c r="AD6" s="485"/>
      <c r="AE6" s="485"/>
      <c r="AF6" s="485"/>
      <c r="AG6" s="485"/>
      <c r="AH6" s="485"/>
      <c r="AI6" s="485"/>
      <c r="AJ6" s="485"/>
      <c r="AK6" s="485"/>
      <c r="AL6" s="485"/>
      <c r="AM6" s="485"/>
      <c r="AN6" s="485"/>
      <c r="AO6" s="485"/>
      <c r="AP6" s="485"/>
      <c r="AQ6" s="485"/>
      <c r="AR6" s="485"/>
      <c r="AS6" s="485"/>
      <c r="AT6" s="485"/>
      <c r="AU6" s="485"/>
      <c r="AV6" s="485"/>
      <c r="AW6" s="485"/>
      <c r="AX6" s="485"/>
      <c r="AY6" s="485"/>
      <c r="AZ6" s="485"/>
      <c r="BA6" s="485"/>
      <c r="BB6" s="485"/>
      <c r="BC6" s="485"/>
      <c r="BD6" s="485"/>
      <c r="BE6" s="485"/>
      <c r="BF6" s="485"/>
    </row>
    <row r="7" spans="1:58" x14ac:dyDescent="0.25">
      <c r="A7" s="81" t="s">
        <v>229</v>
      </c>
      <c r="B7" s="258"/>
      <c r="C7" s="327">
        <f>'SUMMARY BY COS'!C112</f>
        <v>0</v>
      </c>
      <c r="D7" s="418">
        <f>'SUMMARY BY COS'!D112</f>
        <v>0</v>
      </c>
      <c r="E7" s="418">
        <f>'SUMMARY BY COS'!E112</f>
        <v>-4113688.01</v>
      </c>
      <c r="F7" s="418">
        <f>'SUMMARY BY COS'!F112</f>
        <v>-5259</v>
      </c>
      <c r="G7" s="418">
        <f>'SUMMARY BY COS'!G112-G37</f>
        <v>40372140.630000003</v>
      </c>
      <c r="H7" s="418">
        <f>'SUMMARY BY COS'!H112</f>
        <v>-5315306.7</v>
      </c>
      <c r="I7" s="418">
        <f>'SUMMARY BY COS'!I112</f>
        <v>-15713499.390000001</v>
      </c>
      <c r="J7" s="418">
        <f>'SUMMARY BY COS'!J112</f>
        <v>-121127496.54000001</v>
      </c>
      <c r="K7" s="418">
        <f>'SUMMARY BY COS'!K112-K37</f>
        <v>-7740071.4800000004</v>
      </c>
      <c r="L7" s="418">
        <f>'SUMMARY BY COS'!L112</f>
        <v>-4021973.07</v>
      </c>
      <c r="M7" s="418">
        <f>'SUMMARY BY COS'!M112</f>
        <v>0</v>
      </c>
      <c r="N7" s="418">
        <f>'SUMMARY BY COS'!N112</f>
        <v>-1340604.27</v>
      </c>
      <c r="O7" s="329">
        <f>SUM(C7:E7)</f>
        <v>-4113688.01</v>
      </c>
      <c r="P7" s="329">
        <f t="shared" si="0"/>
        <v>35051574.93</v>
      </c>
      <c r="Q7" s="329">
        <f>+O7+P7</f>
        <v>30937886.920000002</v>
      </c>
      <c r="R7" s="329">
        <f t="shared" si="1"/>
        <v>-144581067.41</v>
      </c>
      <c r="S7" s="329">
        <f>+Q7+R7</f>
        <v>-113643180.48999999</v>
      </c>
      <c r="T7" s="330">
        <f>SUM(L7:N7)</f>
        <v>-5362577.34</v>
      </c>
      <c r="U7" s="329">
        <f>+S7+T7</f>
        <v>-119005757.83</v>
      </c>
      <c r="V7" s="487"/>
      <c r="W7" s="485"/>
      <c r="X7" s="508"/>
      <c r="Y7" s="485"/>
      <c r="Z7" s="485"/>
      <c r="AA7" s="485"/>
      <c r="AB7" s="485"/>
      <c r="AC7" s="485"/>
      <c r="AD7" s="485"/>
      <c r="AE7" s="485"/>
      <c r="AF7" s="485"/>
      <c r="AG7" s="485"/>
      <c r="AH7" s="485"/>
      <c r="AI7" s="485"/>
      <c r="AJ7" s="485"/>
      <c r="AK7" s="485"/>
      <c r="AL7" s="485"/>
      <c r="AM7" s="485"/>
      <c r="AN7" s="485"/>
      <c r="AO7" s="485"/>
      <c r="AP7" s="485"/>
      <c r="AQ7" s="485"/>
      <c r="AR7" s="485"/>
      <c r="AS7" s="485"/>
      <c r="AT7" s="485"/>
      <c r="AU7" s="485"/>
      <c r="AV7" s="485"/>
      <c r="AW7" s="485"/>
      <c r="AX7" s="485"/>
      <c r="AY7" s="485"/>
      <c r="AZ7" s="485"/>
      <c r="BA7" s="485"/>
      <c r="BB7" s="485"/>
      <c r="BC7" s="485"/>
      <c r="BD7" s="485"/>
      <c r="BE7" s="485"/>
      <c r="BF7" s="485"/>
    </row>
    <row r="8" spans="1:58" x14ac:dyDescent="0.25">
      <c r="A8" s="81" t="s">
        <v>230</v>
      </c>
      <c r="B8" s="258"/>
      <c r="C8" s="327">
        <f>+MAP!C94</f>
        <v>871437.09</v>
      </c>
      <c r="D8" s="418">
        <f>+MAP!D94</f>
        <v>917314.79</v>
      </c>
      <c r="E8" s="418">
        <f>+MAP!E94</f>
        <v>249639.58</v>
      </c>
      <c r="F8" s="418">
        <f>+MAP!F94</f>
        <v>348329.37</v>
      </c>
      <c r="G8" s="418">
        <f>+MAP!G94</f>
        <v>517924.45</v>
      </c>
      <c r="H8" s="418">
        <f>+MAP!H94</f>
        <v>241134.73</v>
      </c>
      <c r="I8" s="418">
        <f>+MAP!I94</f>
        <v>677167.15</v>
      </c>
      <c r="J8" s="418">
        <f>+MAP!J94</f>
        <v>240715.35</v>
      </c>
      <c r="K8" s="418">
        <f>+MAP!K94</f>
        <v>430859.19</v>
      </c>
      <c r="L8" s="418">
        <f>+MAP!L94</f>
        <v>496596.56</v>
      </c>
      <c r="M8" s="418">
        <f>+MAP!M94</f>
        <v>371874.35</v>
      </c>
      <c r="N8" s="418">
        <f>+MAP!N94</f>
        <v>244831.59</v>
      </c>
      <c r="O8" s="329">
        <f>SUM(C8:E8)</f>
        <v>2038391.46</v>
      </c>
      <c r="P8" s="329">
        <f t="shared" si="0"/>
        <v>1107388.55</v>
      </c>
      <c r="Q8" s="329">
        <f t="shared" ref="Q8:Q31" si="2">+O8+P8</f>
        <v>3145780.01</v>
      </c>
      <c r="R8" s="329">
        <f t="shared" si="1"/>
        <v>1348741.69</v>
      </c>
      <c r="S8" s="329">
        <f t="shared" ref="S8:S32" si="3">+Q8+R8</f>
        <v>4494521.6999999993</v>
      </c>
      <c r="T8" s="330">
        <f t="shared" ref="T8:T31" si="4">SUM(L8:N8)</f>
        <v>1113302.5</v>
      </c>
      <c r="U8" s="329">
        <f t="shared" ref="U8:U31" si="5">+S8+T8</f>
        <v>5607824.1999999993</v>
      </c>
      <c r="V8" s="487"/>
      <c r="W8" s="485"/>
      <c r="X8" s="508"/>
      <c r="Y8" s="485"/>
      <c r="Z8" s="485"/>
      <c r="AA8" s="485"/>
      <c r="AB8" s="485"/>
      <c r="AC8" s="485"/>
      <c r="AD8" s="485"/>
      <c r="AE8" s="485"/>
      <c r="AF8" s="485"/>
      <c r="AG8" s="485"/>
      <c r="AH8" s="485"/>
      <c r="AI8" s="485"/>
      <c r="AJ8" s="485"/>
      <c r="AK8" s="485"/>
      <c r="AL8" s="485"/>
      <c r="AM8" s="485"/>
      <c r="AN8" s="485"/>
      <c r="AO8" s="485"/>
      <c r="AP8" s="485"/>
      <c r="AQ8" s="485"/>
      <c r="AR8" s="485"/>
      <c r="AS8" s="485"/>
      <c r="AT8" s="485"/>
      <c r="AU8" s="485"/>
      <c r="AV8" s="485"/>
      <c r="AW8" s="485"/>
      <c r="AX8" s="485"/>
      <c r="AY8" s="485"/>
      <c r="AZ8" s="485"/>
      <c r="BA8" s="485"/>
      <c r="BB8" s="485"/>
      <c r="BC8" s="485"/>
      <c r="BD8" s="485"/>
      <c r="BE8" s="485"/>
      <c r="BF8" s="485"/>
    </row>
    <row r="9" spans="1:58" x14ac:dyDescent="0.25">
      <c r="A9" s="81" t="s">
        <v>231</v>
      </c>
      <c r="B9" s="258"/>
      <c r="C9" s="327">
        <f>+MAP!C95</f>
        <v>60194.12</v>
      </c>
      <c r="D9" s="418">
        <f>+MAP!D95</f>
        <v>141702.99</v>
      </c>
      <c r="E9" s="418">
        <f>+MAP!E95</f>
        <v>22951.34</v>
      </c>
      <c r="F9" s="418">
        <f>+MAP!F95</f>
        <v>33367.96</v>
      </c>
      <c r="G9" s="418">
        <f>+MAP!G95</f>
        <v>10539.11</v>
      </c>
      <c r="H9" s="418">
        <f>+MAP!H95</f>
        <v>46366.31</v>
      </c>
      <c r="I9" s="418">
        <f>+MAP!I95</f>
        <v>81588.69</v>
      </c>
      <c r="J9" s="418">
        <f>+MAP!J95</f>
        <v>122938.28</v>
      </c>
      <c r="K9" s="418">
        <f>+MAP!K95</f>
        <v>3861</v>
      </c>
      <c r="L9" s="418">
        <f>+MAP!L95</f>
        <v>85800.34</v>
      </c>
      <c r="M9" s="418">
        <f>+MAP!M95</f>
        <v>272035.03000000003</v>
      </c>
      <c r="N9" s="418">
        <f>+MAP!N95</f>
        <v>27379</v>
      </c>
      <c r="O9" s="329">
        <f t="shared" ref="O9:O31" si="6">SUM(C9:E9)</f>
        <v>224848.44999999998</v>
      </c>
      <c r="P9" s="329">
        <f t="shared" si="0"/>
        <v>90273.38</v>
      </c>
      <c r="Q9" s="329">
        <f t="shared" si="2"/>
        <v>315121.82999999996</v>
      </c>
      <c r="R9" s="329">
        <f t="shared" si="1"/>
        <v>208387.97</v>
      </c>
      <c r="S9" s="329">
        <f t="shared" si="3"/>
        <v>523509.79999999993</v>
      </c>
      <c r="T9" s="330">
        <f t="shared" si="4"/>
        <v>385214.37</v>
      </c>
      <c r="U9" s="329">
        <f t="shared" si="5"/>
        <v>908724.16999999993</v>
      </c>
      <c r="V9" s="487"/>
      <c r="W9" s="485"/>
      <c r="X9" s="508"/>
      <c r="Y9" s="485"/>
      <c r="Z9" s="485"/>
      <c r="AA9" s="485"/>
      <c r="AB9" s="485"/>
      <c r="AC9" s="485"/>
      <c r="AD9" s="485"/>
      <c r="AE9" s="485"/>
      <c r="AF9" s="485"/>
      <c r="AG9" s="485"/>
      <c r="AH9" s="485"/>
      <c r="AI9" s="485"/>
      <c r="AJ9" s="485"/>
      <c r="AK9" s="485"/>
      <c r="AL9" s="485"/>
      <c r="AM9" s="485"/>
      <c r="AN9" s="485"/>
      <c r="AO9" s="485"/>
      <c r="AP9" s="485"/>
      <c r="AQ9" s="485"/>
      <c r="AR9" s="485"/>
      <c r="AS9" s="485"/>
      <c r="AT9" s="485"/>
      <c r="AU9" s="485"/>
      <c r="AV9" s="485"/>
      <c r="AW9" s="485"/>
      <c r="AX9" s="485"/>
      <c r="AY9" s="485"/>
      <c r="AZ9" s="485"/>
      <c r="BA9" s="485"/>
      <c r="BB9" s="485"/>
      <c r="BC9" s="485"/>
      <c r="BD9" s="485"/>
      <c r="BE9" s="485"/>
      <c r="BF9" s="485"/>
    </row>
    <row r="10" spans="1:58" x14ac:dyDescent="0.25">
      <c r="A10" s="81" t="s">
        <v>232</v>
      </c>
      <c r="B10" s="258"/>
      <c r="C10" s="327">
        <v>0</v>
      </c>
      <c r="D10" s="418">
        <v>0</v>
      </c>
      <c r="E10" s="418">
        <v>0</v>
      </c>
      <c r="F10" s="418">
        <v>0</v>
      </c>
      <c r="G10" s="418">
        <v>1364325.93</v>
      </c>
      <c r="H10" s="418">
        <v>0</v>
      </c>
      <c r="I10" s="418">
        <v>0</v>
      </c>
      <c r="J10" s="418">
        <v>682162.96</v>
      </c>
      <c r="K10" s="418">
        <v>0</v>
      </c>
      <c r="L10" s="418">
        <v>0</v>
      </c>
      <c r="M10" s="418">
        <v>0</v>
      </c>
      <c r="N10" s="418">
        <v>0</v>
      </c>
      <c r="O10" s="329">
        <f t="shared" si="6"/>
        <v>0</v>
      </c>
      <c r="P10" s="329">
        <f t="shared" si="0"/>
        <v>1364325.93</v>
      </c>
      <c r="Q10" s="329">
        <f t="shared" si="2"/>
        <v>1364325.93</v>
      </c>
      <c r="R10" s="329">
        <f t="shared" si="1"/>
        <v>682162.96</v>
      </c>
      <c r="S10" s="329">
        <f t="shared" si="3"/>
        <v>2046488.89</v>
      </c>
      <c r="T10" s="330">
        <f t="shared" si="4"/>
        <v>0</v>
      </c>
      <c r="U10" s="329">
        <f t="shared" si="5"/>
        <v>2046488.89</v>
      </c>
      <c r="V10" s="487"/>
      <c r="W10" s="485"/>
      <c r="X10" s="508"/>
      <c r="Y10" s="485"/>
      <c r="Z10" s="485"/>
      <c r="AA10" s="485"/>
      <c r="AB10" s="485"/>
      <c r="AC10" s="485"/>
      <c r="AD10" s="485"/>
      <c r="AE10" s="485"/>
      <c r="AF10" s="485"/>
      <c r="AG10" s="485"/>
      <c r="AH10" s="485"/>
      <c r="AI10" s="485"/>
      <c r="AJ10" s="485"/>
      <c r="AK10" s="485"/>
      <c r="AL10" s="485"/>
      <c r="AM10" s="485"/>
      <c r="AN10" s="485"/>
      <c r="AO10" s="485"/>
      <c r="AP10" s="485"/>
      <c r="AQ10" s="485"/>
      <c r="AR10" s="485"/>
      <c r="AS10" s="485"/>
      <c r="AT10" s="485"/>
      <c r="AU10" s="485"/>
      <c r="AV10" s="485"/>
      <c r="AW10" s="485"/>
      <c r="AX10" s="485"/>
      <c r="AY10" s="485"/>
      <c r="AZ10" s="485"/>
      <c r="BA10" s="485"/>
      <c r="BB10" s="485"/>
      <c r="BC10" s="485"/>
      <c r="BD10" s="485"/>
      <c r="BE10" s="485"/>
      <c r="BF10" s="485"/>
    </row>
    <row r="11" spans="1:58" x14ac:dyDescent="0.25">
      <c r="A11" s="47" t="s">
        <v>233</v>
      </c>
      <c r="B11" s="50"/>
      <c r="C11" s="327">
        <f>+MAP!C14+MAP!C15</f>
        <v>6335692.2599999998</v>
      </c>
      <c r="D11" s="418">
        <f>+MAP!D14+MAP!D15</f>
        <v>8037637.5</v>
      </c>
      <c r="E11" s="418">
        <f>+MAP!E14+MAP!E15</f>
        <v>6982919.5</v>
      </c>
      <c r="F11" s="418">
        <f>+MAP!F14+MAP!F15</f>
        <v>6737690.8999999994</v>
      </c>
      <c r="G11" s="418">
        <f>+MAP!G14+MAP!G15</f>
        <v>8603881.3599999994</v>
      </c>
      <c r="H11" s="418">
        <f>+MAP!H14+MAP!H15</f>
        <v>7560202.3399999999</v>
      </c>
      <c r="I11" s="418">
        <f>+MAP!I14+MAP!I15</f>
        <v>7184677.7599999998</v>
      </c>
      <c r="J11" s="418">
        <f>+MAP!J14+MAP!J15</f>
        <v>7892856.9300000006</v>
      </c>
      <c r="K11" s="418">
        <f>+MAP!K14+MAP!K15</f>
        <v>8453892.6300000008</v>
      </c>
      <c r="L11" s="418">
        <f>+MAP!L14+MAP!L15</f>
        <v>7956360.7000000002</v>
      </c>
      <c r="M11" s="418">
        <f>+MAP!M14+MAP!M15</f>
        <v>10225594.189999999</v>
      </c>
      <c r="N11" s="418">
        <f>+MAP!N14+MAP!N15</f>
        <v>7782674.6999999993</v>
      </c>
      <c r="O11" s="329">
        <f t="shared" si="6"/>
        <v>21356249.259999998</v>
      </c>
      <c r="P11" s="329">
        <f t="shared" si="0"/>
        <v>22901774.599999998</v>
      </c>
      <c r="Q11" s="329">
        <f t="shared" si="2"/>
        <v>44258023.859999999</v>
      </c>
      <c r="R11" s="329">
        <f t="shared" si="1"/>
        <v>23531427.32</v>
      </c>
      <c r="S11" s="329">
        <f t="shared" si="3"/>
        <v>67789451.180000007</v>
      </c>
      <c r="T11" s="330">
        <f t="shared" si="4"/>
        <v>25964629.59</v>
      </c>
      <c r="U11" s="329">
        <f t="shared" si="5"/>
        <v>93754080.770000011</v>
      </c>
      <c r="V11" s="487"/>
      <c r="W11" s="485"/>
      <c r="X11" s="508"/>
      <c r="Y11" s="485"/>
      <c r="Z11" s="485"/>
      <c r="AA11" s="485"/>
      <c r="AB11" s="485"/>
      <c r="AC11" s="485"/>
      <c r="AD11" s="485"/>
      <c r="AE11" s="485"/>
      <c r="AF11" s="485"/>
      <c r="AG11" s="485"/>
      <c r="AH11" s="485"/>
      <c r="AI11" s="485"/>
      <c r="AJ11" s="485"/>
      <c r="AK11" s="485"/>
      <c r="AL11" s="485"/>
      <c r="AM11" s="485"/>
      <c r="AN11" s="485"/>
      <c r="AO11" s="485"/>
      <c r="AP11" s="485"/>
      <c r="AQ11" s="485"/>
      <c r="AR11" s="485"/>
      <c r="AS11" s="485"/>
      <c r="AT11" s="485"/>
      <c r="AU11" s="485"/>
      <c r="AV11" s="485"/>
      <c r="AW11" s="485"/>
      <c r="AX11" s="485"/>
      <c r="AY11" s="485"/>
      <c r="AZ11" s="485"/>
      <c r="BA11" s="485"/>
      <c r="BB11" s="485"/>
      <c r="BC11" s="485"/>
      <c r="BD11" s="485"/>
      <c r="BE11" s="485"/>
      <c r="BF11" s="485"/>
    </row>
    <row r="12" spans="1:58" x14ac:dyDescent="0.25">
      <c r="A12" s="47" t="s">
        <v>234</v>
      </c>
      <c r="B12" s="50"/>
      <c r="C12" s="327">
        <f>MAP!C81+MAP!C82</f>
        <v>1953421.95</v>
      </c>
      <c r="D12" s="418">
        <f>MAP!D81+MAP!D82</f>
        <v>2556027.0299999998</v>
      </c>
      <c r="E12" s="418">
        <f>MAP!E81+MAP!E82</f>
        <v>2174915.94</v>
      </c>
      <c r="F12" s="418">
        <f>MAP!F81+MAP!F82</f>
        <v>2154351.4500000002</v>
      </c>
      <c r="G12" s="418">
        <f>MAP!G81+MAP!G82</f>
        <v>2811496.19</v>
      </c>
      <c r="H12" s="418">
        <f>MAP!H81+MAP!H82</f>
        <v>2004600.23</v>
      </c>
      <c r="I12" s="418">
        <f>MAP!I81+MAP!I82</f>
        <v>3001450.19</v>
      </c>
      <c r="J12" s="418">
        <f>MAP!J81+MAP!J82</f>
        <v>700101.99</v>
      </c>
      <c r="K12" s="418">
        <f>MAP!K81+MAP!K82</f>
        <v>2835497.79</v>
      </c>
      <c r="L12" s="418">
        <f>MAP!L81+MAP!L82</f>
        <v>2758990.78</v>
      </c>
      <c r="M12" s="418">
        <f>MAP!M81+MAP!M82</f>
        <v>3217053.01</v>
      </c>
      <c r="N12" s="418">
        <f>MAP!N81+MAP!N82</f>
        <v>13661699.130000001</v>
      </c>
      <c r="O12" s="329">
        <f t="shared" si="6"/>
        <v>6684364.9199999999</v>
      </c>
      <c r="P12" s="329">
        <f t="shared" si="0"/>
        <v>6970447.870000001</v>
      </c>
      <c r="Q12" s="329">
        <f t="shared" si="2"/>
        <v>13654812.790000001</v>
      </c>
      <c r="R12" s="329">
        <f t="shared" si="1"/>
        <v>6537049.9699999997</v>
      </c>
      <c r="S12" s="329">
        <f t="shared" si="3"/>
        <v>20191862.760000002</v>
      </c>
      <c r="T12" s="330">
        <f t="shared" si="4"/>
        <v>19637742.920000002</v>
      </c>
      <c r="U12" s="329">
        <f t="shared" si="5"/>
        <v>39829605.680000007</v>
      </c>
      <c r="V12" s="487"/>
      <c r="W12" s="485"/>
      <c r="X12" s="508"/>
      <c r="Y12" s="485"/>
      <c r="Z12" s="485"/>
      <c r="AA12" s="485"/>
      <c r="AB12" s="485"/>
      <c r="AC12" s="485"/>
      <c r="AD12" s="485"/>
      <c r="AE12" s="485"/>
      <c r="AF12" s="485"/>
      <c r="AG12" s="485"/>
      <c r="AH12" s="485"/>
      <c r="AI12" s="485"/>
      <c r="AJ12" s="485"/>
      <c r="AK12" s="485"/>
      <c r="AL12" s="485"/>
      <c r="AM12" s="485"/>
      <c r="AN12" s="485"/>
      <c r="AO12" s="485"/>
      <c r="AP12" s="485"/>
      <c r="AQ12" s="485"/>
      <c r="AR12" s="485"/>
      <c r="AS12" s="485"/>
      <c r="AT12" s="485"/>
      <c r="AU12" s="485"/>
      <c r="AV12" s="485"/>
      <c r="AW12" s="485"/>
      <c r="AX12" s="485"/>
      <c r="AY12" s="485"/>
      <c r="AZ12" s="485"/>
      <c r="BA12" s="485"/>
      <c r="BB12" s="485"/>
      <c r="BC12" s="485"/>
      <c r="BD12" s="485"/>
      <c r="BE12" s="485"/>
      <c r="BF12" s="485"/>
    </row>
    <row r="13" spans="1:58" x14ac:dyDescent="0.25">
      <c r="A13" s="47" t="s">
        <v>347</v>
      </c>
      <c r="B13" s="50"/>
      <c r="C13" s="327">
        <f>MAP!C80</f>
        <v>0</v>
      </c>
      <c r="D13" s="418">
        <f>MAP!D80</f>
        <v>0</v>
      </c>
      <c r="E13" s="418">
        <f>MAP!E80</f>
        <v>0</v>
      </c>
      <c r="F13" s="418">
        <f>MAP!F80</f>
        <v>0</v>
      </c>
      <c r="G13" s="418">
        <f>MAP!G80</f>
        <v>0</v>
      </c>
      <c r="H13" s="418">
        <f>MAP!H80</f>
        <v>0</v>
      </c>
      <c r="I13" s="418">
        <f>MAP!I80</f>
        <v>0</v>
      </c>
      <c r="J13" s="418">
        <f>MAP!J80</f>
        <v>0</v>
      </c>
      <c r="K13" s="418">
        <f>MAP!K80</f>
        <v>0</v>
      </c>
      <c r="L13" s="418">
        <f>MAP!L80</f>
        <v>0</v>
      </c>
      <c r="M13" s="418">
        <f>MAP!M80</f>
        <v>0</v>
      </c>
      <c r="N13" s="418">
        <f>MAP!N80</f>
        <v>0</v>
      </c>
      <c r="O13" s="329">
        <f t="shared" si="6"/>
        <v>0</v>
      </c>
      <c r="P13" s="329">
        <f t="shared" si="0"/>
        <v>0</v>
      </c>
      <c r="Q13" s="329">
        <f t="shared" si="2"/>
        <v>0</v>
      </c>
      <c r="R13" s="329">
        <f t="shared" si="1"/>
        <v>0</v>
      </c>
      <c r="S13" s="329">
        <f t="shared" si="3"/>
        <v>0</v>
      </c>
      <c r="T13" s="330">
        <f t="shared" si="4"/>
        <v>0</v>
      </c>
      <c r="U13" s="329">
        <f t="shared" si="5"/>
        <v>0</v>
      </c>
      <c r="V13" s="487"/>
      <c r="W13" s="485"/>
      <c r="X13" s="508"/>
      <c r="Y13" s="485"/>
      <c r="Z13" s="485"/>
      <c r="AA13" s="485"/>
      <c r="AB13" s="485"/>
      <c r="AC13" s="485"/>
      <c r="AD13" s="485"/>
      <c r="AE13" s="485"/>
      <c r="AF13" s="485"/>
      <c r="AG13" s="485"/>
      <c r="AH13" s="485"/>
      <c r="AI13" s="485"/>
      <c r="AJ13" s="485"/>
      <c r="AK13" s="485"/>
      <c r="AL13" s="485"/>
      <c r="AM13" s="485"/>
      <c r="AN13" s="485"/>
      <c r="AO13" s="485"/>
      <c r="AP13" s="485"/>
      <c r="AQ13" s="485"/>
      <c r="AR13" s="485"/>
      <c r="AS13" s="485"/>
      <c r="AT13" s="485"/>
      <c r="AU13" s="485"/>
      <c r="AV13" s="485"/>
      <c r="AW13" s="485"/>
      <c r="AX13" s="485"/>
      <c r="AY13" s="485"/>
      <c r="AZ13" s="485"/>
      <c r="BA13" s="485"/>
      <c r="BB13" s="485"/>
      <c r="BC13" s="485"/>
      <c r="BD13" s="485"/>
      <c r="BE13" s="485"/>
      <c r="BF13" s="485"/>
    </row>
    <row r="14" spans="1:58" x14ac:dyDescent="0.25">
      <c r="A14" s="47" t="s">
        <v>235</v>
      </c>
      <c r="B14" s="50"/>
      <c r="C14" s="327">
        <f>MAP!C29-C92</f>
        <v>153864472.94999999</v>
      </c>
      <c r="D14" s="418">
        <f>MAP!D29-D92</f>
        <v>176834185.94999999</v>
      </c>
      <c r="E14" s="418">
        <f>MAP!E29-E92</f>
        <v>153035720.18000001</v>
      </c>
      <c r="F14" s="418">
        <f>MAP!F29-F92</f>
        <v>148746101.49000001</v>
      </c>
      <c r="G14" s="418">
        <f>MAP!G29-G92</f>
        <v>168203295.97999999</v>
      </c>
      <c r="H14" s="418">
        <f>MAP!H29-H92</f>
        <v>148497108.44999999</v>
      </c>
      <c r="I14" s="418">
        <f>MAP!I29-I92</f>
        <v>170602539.18000001</v>
      </c>
      <c r="J14" s="418">
        <f>MAP!J29-J92</f>
        <v>157479863.69</v>
      </c>
      <c r="K14" s="418">
        <f>MAP!K29-K92</f>
        <v>142323515.30000001</v>
      </c>
      <c r="L14" s="418">
        <f>MAP!L29-L92</f>
        <v>157049499.63</v>
      </c>
      <c r="M14" s="418">
        <f>MAP!M29-M92</f>
        <v>167226841.74000001</v>
      </c>
      <c r="N14" s="418">
        <f>MAP!N29-N92</f>
        <v>174893195.81999999</v>
      </c>
      <c r="O14" s="329">
        <f t="shared" si="6"/>
        <v>483734379.07999998</v>
      </c>
      <c r="P14" s="329">
        <f t="shared" si="0"/>
        <v>465446505.92000002</v>
      </c>
      <c r="Q14" s="329">
        <f t="shared" si="2"/>
        <v>949180885</v>
      </c>
      <c r="R14" s="329">
        <f t="shared" si="1"/>
        <v>470405918.17000002</v>
      </c>
      <c r="S14" s="329">
        <f t="shared" si="3"/>
        <v>1419586803.1700001</v>
      </c>
      <c r="T14" s="330">
        <f t="shared" si="4"/>
        <v>499169537.19</v>
      </c>
      <c r="U14" s="329">
        <f t="shared" si="5"/>
        <v>1918756340.3600001</v>
      </c>
      <c r="V14" s="487"/>
      <c r="W14" s="485"/>
      <c r="X14" s="508"/>
      <c r="Y14" s="485"/>
      <c r="Z14" s="485"/>
      <c r="AA14" s="485"/>
      <c r="AB14" s="485"/>
      <c r="AC14" s="485"/>
      <c r="AD14" s="485"/>
      <c r="AE14" s="485"/>
      <c r="AF14" s="485"/>
      <c r="AG14" s="485"/>
      <c r="AH14" s="485"/>
      <c r="AI14" s="485"/>
      <c r="AJ14" s="485"/>
      <c r="AK14" s="485"/>
      <c r="AL14" s="485"/>
      <c r="AM14" s="485"/>
      <c r="AN14" s="485"/>
      <c r="AO14" s="485"/>
      <c r="AP14" s="485"/>
      <c r="AQ14" s="485"/>
      <c r="AR14" s="485"/>
      <c r="AS14" s="485"/>
      <c r="AT14" s="485"/>
      <c r="AU14" s="485"/>
      <c r="AV14" s="485"/>
      <c r="AW14" s="485"/>
      <c r="AX14" s="485"/>
      <c r="AY14" s="485"/>
      <c r="AZ14" s="485"/>
      <c r="BA14" s="485"/>
      <c r="BB14" s="485"/>
      <c r="BC14" s="485"/>
      <c r="BD14" s="485"/>
      <c r="BE14" s="485"/>
      <c r="BF14" s="485"/>
    </row>
    <row r="15" spans="1:58" x14ac:dyDescent="0.25">
      <c r="A15" s="47" t="s">
        <v>236</v>
      </c>
      <c r="B15" s="50"/>
      <c r="C15" s="327">
        <f>+MAP!C52</f>
        <v>3118554.62</v>
      </c>
      <c r="D15" s="418">
        <f>+MAP!D52</f>
        <v>4138320.15</v>
      </c>
      <c r="E15" s="418">
        <f>+MAP!E52</f>
        <v>4476442.4000000004</v>
      </c>
      <c r="F15" s="418">
        <f>+MAP!F52</f>
        <v>3891867.19</v>
      </c>
      <c r="G15" s="418">
        <f>+MAP!G52</f>
        <v>7487233.3300000001</v>
      </c>
      <c r="H15" s="418">
        <f>+MAP!H52</f>
        <v>3515896.02</v>
      </c>
      <c r="I15" s="418">
        <f>+MAP!I52</f>
        <v>5926788.7300000004</v>
      </c>
      <c r="J15" s="418">
        <f>+MAP!J52</f>
        <v>4091886.29</v>
      </c>
      <c r="K15" s="418">
        <f>+MAP!K52</f>
        <v>5023943.07</v>
      </c>
      <c r="L15" s="418">
        <f>+MAP!L52</f>
        <v>4051091.9</v>
      </c>
      <c r="M15" s="418">
        <f>+MAP!M52</f>
        <v>6088410.3399999999</v>
      </c>
      <c r="N15" s="418">
        <f>+MAP!N52</f>
        <v>4489373.67</v>
      </c>
      <c r="O15" s="329">
        <f t="shared" si="6"/>
        <v>11733317.17</v>
      </c>
      <c r="P15" s="329">
        <f t="shared" si="0"/>
        <v>14894996.539999999</v>
      </c>
      <c r="Q15" s="329">
        <f t="shared" si="2"/>
        <v>26628313.710000001</v>
      </c>
      <c r="R15" s="329">
        <f t="shared" si="1"/>
        <v>15042618.09</v>
      </c>
      <c r="S15" s="329">
        <f t="shared" si="3"/>
        <v>41670931.799999997</v>
      </c>
      <c r="T15" s="330">
        <f t="shared" si="4"/>
        <v>14628875.91</v>
      </c>
      <c r="U15" s="329">
        <f t="shared" si="5"/>
        <v>56299807.709999993</v>
      </c>
      <c r="V15" s="487"/>
      <c r="W15" s="485"/>
      <c r="X15" s="508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485"/>
      <c r="AL15" s="485"/>
      <c r="AM15" s="485"/>
      <c r="AN15" s="485"/>
      <c r="AO15" s="485"/>
      <c r="AP15" s="485"/>
      <c r="AQ15" s="485"/>
      <c r="AR15" s="485"/>
      <c r="AS15" s="485"/>
      <c r="AT15" s="485"/>
      <c r="AU15" s="485"/>
      <c r="AV15" s="485"/>
      <c r="AW15" s="485"/>
      <c r="AX15" s="485"/>
      <c r="AY15" s="485"/>
      <c r="AZ15" s="485"/>
      <c r="BA15" s="485"/>
      <c r="BB15" s="485"/>
      <c r="BC15" s="485"/>
      <c r="BD15" s="485"/>
      <c r="BE15" s="485"/>
      <c r="BF15" s="485"/>
    </row>
    <row r="16" spans="1:58" x14ac:dyDescent="0.25">
      <c r="A16" s="47" t="s">
        <v>237</v>
      </c>
      <c r="B16" s="50"/>
      <c r="C16" s="327">
        <f>+MAP!C42+MAP!C43</f>
        <v>2790937.67</v>
      </c>
      <c r="D16" s="418">
        <f>+MAP!D42+MAP!D43</f>
        <v>4644778.51</v>
      </c>
      <c r="E16" s="418">
        <f>+MAP!E42+MAP!E43</f>
        <v>3063770.05</v>
      </c>
      <c r="F16" s="418">
        <f>+MAP!F42+MAP!F43</f>
        <v>3462377.3</v>
      </c>
      <c r="G16" s="418">
        <f>+MAP!G42+MAP!G43</f>
        <v>3948933.41</v>
      </c>
      <c r="H16" s="418">
        <f>+MAP!H42+MAP!H43</f>
        <v>3264099.0100000002</v>
      </c>
      <c r="I16" s="418">
        <f>+MAP!I42+MAP!I43</f>
        <v>4222061.28</v>
      </c>
      <c r="J16" s="418">
        <f>+MAP!J42+MAP!J43</f>
        <v>3736200.4000000004</v>
      </c>
      <c r="K16" s="418">
        <f>+MAP!K42+MAP!K43</f>
        <v>3858188.56</v>
      </c>
      <c r="L16" s="418">
        <f>+MAP!L42+MAP!L43</f>
        <v>3831363.22</v>
      </c>
      <c r="M16" s="418">
        <f>+MAP!M42+MAP!M43</f>
        <v>4246181.09</v>
      </c>
      <c r="N16" s="418">
        <f>+MAP!N42+MAP!N43</f>
        <v>4235167.53</v>
      </c>
      <c r="O16" s="329">
        <f t="shared" si="6"/>
        <v>10499486.23</v>
      </c>
      <c r="P16" s="329">
        <f t="shared" si="0"/>
        <v>10675409.720000001</v>
      </c>
      <c r="Q16" s="329">
        <f t="shared" si="2"/>
        <v>21174895.950000003</v>
      </c>
      <c r="R16" s="329">
        <f t="shared" si="1"/>
        <v>11816450.24</v>
      </c>
      <c r="S16" s="329">
        <f t="shared" si="3"/>
        <v>32991346.190000005</v>
      </c>
      <c r="T16" s="330">
        <f t="shared" si="4"/>
        <v>12312711.84</v>
      </c>
      <c r="U16" s="329">
        <f t="shared" si="5"/>
        <v>45304058.030000001</v>
      </c>
      <c r="V16" s="487"/>
      <c r="W16" s="485"/>
      <c r="X16" s="508"/>
      <c r="Y16" s="485"/>
      <c r="Z16" s="485"/>
      <c r="AA16" s="485"/>
      <c r="AB16" s="485"/>
      <c r="AC16" s="485"/>
      <c r="AD16" s="485"/>
      <c r="AE16" s="485"/>
      <c r="AF16" s="485"/>
      <c r="AG16" s="485"/>
      <c r="AH16" s="485"/>
      <c r="AI16" s="485"/>
      <c r="AJ16" s="485"/>
      <c r="AK16" s="485"/>
      <c r="AL16" s="485"/>
      <c r="AM16" s="485"/>
      <c r="AN16" s="485"/>
      <c r="AO16" s="485"/>
      <c r="AP16" s="485"/>
      <c r="AQ16" s="485"/>
      <c r="AR16" s="485"/>
      <c r="AS16" s="485"/>
      <c r="AT16" s="485"/>
      <c r="AU16" s="485"/>
      <c r="AV16" s="485"/>
      <c r="AW16" s="485"/>
      <c r="AX16" s="485"/>
      <c r="AY16" s="485"/>
      <c r="AZ16" s="485"/>
      <c r="BA16" s="485"/>
      <c r="BB16" s="485"/>
      <c r="BC16" s="485"/>
      <c r="BD16" s="485"/>
      <c r="BE16" s="485"/>
      <c r="BF16" s="485"/>
    </row>
    <row r="17" spans="1:58" x14ac:dyDescent="0.25">
      <c r="A17" s="47" t="s">
        <v>238</v>
      </c>
      <c r="B17" s="50"/>
      <c r="C17" s="327">
        <f>+MAP!C51</f>
        <v>0</v>
      </c>
      <c r="D17" s="418">
        <f>+MAP!D51</f>
        <v>0</v>
      </c>
      <c r="E17" s="418">
        <f>+MAP!E51</f>
        <v>0</v>
      </c>
      <c r="F17" s="418">
        <f>+MAP!F51</f>
        <v>0</v>
      </c>
      <c r="G17" s="418">
        <f>+MAP!G51</f>
        <v>0</v>
      </c>
      <c r="H17" s="418">
        <f>+MAP!H51</f>
        <v>0</v>
      </c>
      <c r="I17" s="418">
        <f>+MAP!I51</f>
        <v>0</v>
      </c>
      <c r="J17" s="418">
        <f>+MAP!J51</f>
        <v>0</v>
      </c>
      <c r="K17" s="418">
        <f>+MAP!K51</f>
        <v>0</v>
      </c>
      <c r="L17" s="418">
        <f>+MAP!L51</f>
        <v>0</v>
      </c>
      <c r="M17" s="418">
        <f>+MAP!M51</f>
        <v>0</v>
      </c>
      <c r="N17" s="418">
        <f>+MAP!N51</f>
        <v>0</v>
      </c>
      <c r="O17" s="329">
        <f t="shared" si="6"/>
        <v>0</v>
      </c>
      <c r="P17" s="329">
        <f t="shared" si="0"/>
        <v>0</v>
      </c>
      <c r="Q17" s="329">
        <f t="shared" si="2"/>
        <v>0</v>
      </c>
      <c r="R17" s="329">
        <f t="shared" si="1"/>
        <v>0</v>
      </c>
      <c r="S17" s="329">
        <f t="shared" si="3"/>
        <v>0</v>
      </c>
      <c r="T17" s="330">
        <f t="shared" si="4"/>
        <v>0</v>
      </c>
      <c r="U17" s="329">
        <f t="shared" si="5"/>
        <v>0</v>
      </c>
      <c r="V17" s="487"/>
      <c r="W17" s="485"/>
      <c r="X17" s="508"/>
      <c r="Y17" s="485"/>
      <c r="Z17" s="485"/>
      <c r="AA17" s="485"/>
      <c r="AB17" s="485"/>
      <c r="AC17" s="485"/>
      <c r="AD17" s="485"/>
      <c r="AE17" s="485"/>
      <c r="AF17" s="485"/>
      <c r="AG17" s="485"/>
      <c r="AH17" s="485"/>
      <c r="AI17" s="485"/>
      <c r="AJ17" s="485"/>
      <c r="AK17" s="485"/>
      <c r="AL17" s="485"/>
      <c r="AM17" s="485"/>
      <c r="AN17" s="485"/>
      <c r="AO17" s="485"/>
      <c r="AP17" s="485"/>
      <c r="AQ17" s="485"/>
      <c r="AR17" s="485"/>
      <c r="AS17" s="485"/>
      <c r="AT17" s="485"/>
      <c r="AU17" s="485"/>
      <c r="AV17" s="485"/>
      <c r="AW17" s="485"/>
      <c r="AX17" s="485"/>
      <c r="AY17" s="485"/>
      <c r="AZ17" s="485"/>
      <c r="BA17" s="485"/>
      <c r="BB17" s="485"/>
      <c r="BC17" s="485"/>
      <c r="BD17" s="485"/>
      <c r="BE17" s="485"/>
      <c r="BF17" s="485"/>
    </row>
    <row r="18" spans="1:58" x14ac:dyDescent="0.25">
      <c r="A18" s="47" t="s">
        <v>766</v>
      </c>
      <c r="B18" s="50"/>
      <c r="C18" s="327">
        <f>MAP!C33</f>
        <v>0</v>
      </c>
      <c r="D18" s="418">
        <f>MAP!D33</f>
        <v>0</v>
      </c>
      <c r="E18" s="418">
        <f>MAP!E33</f>
        <v>0</v>
      </c>
      <c r="F18" s="418">
        <f>MAP!F33</f>
        <v>0</v>
      </c>
      <c r="G18" s="418">
        <f>MAP!G33</f>
        <v>1224.72</v>
      </c>
      <c r="H18" s="418">
        <f>MAP!H33</f>
        <v>0</v>
      </c>
      <c r="I18" s="418">
        <f>MAP!I33</f>
        <v>0</v>
      </c>
      <c r="J18" s="418">
        <f>MAP!J33</f>
        <v>0</v>
      </c>
      <c r="K18" s="418">
        <f>MAP!K33</f>
        <v>0</v>
      </c>
      <c r="L18" s="418">
        <f>MAP!L33</f>
        <v>0</v>
      </c>
      <c r="M18" s="418">
        <f>MAP!M33</f>
        <v>0</v>
      </c>
      <c r="N18" s="418">
        <f>MAP!N33</f>
        <v>5307.12</v>
      </c>
      <c r="O18" s="329">
        <f t="shared" si="6"/>
        <v>0</v>
      </c>
      <c r="P18" s="329">
        <f t="shared" si="0"/>
        <v>1224.72</v>
      </c>
      <c r="Q18" s="329">
        <f t="shared" si="2"/>
        <v>1224.72</v>
      </c>
      <c r="R18" s="329">
        <f t="shared" si="1"/>
        <v>0</v>
      </c>
      <c r="S18" s="329">
        <f t="shared" si="3"/>
        <v>1224.72</v>
      </c>
      <c r="T18" s="330">
        <f t="shared" si="4"/>
        <v>5307.12</v>
      </c>
      <c r="U18" s="329">
        <f t="shared" si="5"/>
        <v>6531.84</v>
      </c>
      <c r="V18" s="74"/>
    </row>
    <row r="19" spans="1:58" x14ac:dyDescent="0.25">
      <c r="A19" s="47" t="s">
        <v>239</v>
      </c>
      <c r="B19" s="50"/>
      <c r="C19" s="327">
        <f>+MAP!C54</f>
        <v>1473501.28</v>
      </c>
      <c r="D19" s="418">
        <f>+MAP!D54</f>
        <v>2615597.21</v>
      </c>
      <c r="E19" s="418">
        <f>+MAP!E54</f>
        <v>2175498.0499999998</v>
      </c>
      <c r="F19" s="418">
        <f>+MAP!F54</f>
        <v>1807836.71</v>
      </c>
      <c r="G19" s="418">
        <f>+MAP!G54</f>
        <v>1889389.43</v>
      </c>
      <c r="H19" s="418">
        <f>+MAP!H54</f>
        <v>1531624.45</v>
      </c>
      <c r="I19" s="418">
        <f>+MAP!I54</f>
        <v>1463335.3</v>
      </c>
      <c r="J19" s="418">
        <f>+MAP!J54</f>
        <v>1345848.33</v>
      </c>
      <c r="K19" s="418">
        <f>+MAP!K54</f>
        <v>1814190.95</v>
      </c>
      <c r="L19" s="418">
        <f>+MAP!L54</f>
        <v>1761167.45</v>
      </c>
      <c r="M19" s="418">
        <f>+MAP!M54</f>
        <v>1985232.07</v>
      </c>
      <c r="N19" s="418">
        <f>+MAP!N54</f>
        <v>1519863.02</v>
      </c>
      <c r="O19" s="329">
        <f t="shared" si="6"/>
        <v>6264596.54</v>
      </c>
      <c r="P19" s="329">
        <f t="shared" si="0"/>
        <v>5228850.59</v>
      </c>
      <c r="Q19" s="329">
        <f t="shared" si="2"/>
        <v>11493447.129999999</v>
      </c>
      <c r="R19" s="329">
        <f t="shared" si="1"/>
        <v>4623374.58</v>
      </c>
      <c r="S19" s="329">
        <f t="shared" si="3"/>
        <v>16116821.709999999</v>
      </c>
      <c r="T19" s="330">
        <f t="shared" si="4"/>
        <v>5266262.54</v>
      </c>
      <c r="U19" s="329">
        <f t="shared" si="5"/>
        <v>21383084.25</v>
      </c>
      <c r="V19" s="74"/>
    </row>
    <row r="20" spans="1:58" x14ac:dyDescent="0.25">
      <c r="A20" s="47" t="s">
        <v>240</v>
      </c>
      <c r="B20" s="50"/>
      <c r="C20" s="327">
        <f>+MAP!C34</f>
        <v>1196175.98</v>
      </c>
      <c r="D20" s="418">
        <f>+MAP!D34</f>
        <v>1441560.2</v>
      </c>
      <c r="E20" s="418">
        <f>+MAP!E34</f>
        <v>908313.36</v>
      </c>
      <c r="F20" s="418">
        <f>+MAP!F34</f>
        <v>967488.11</v>
      </c>
      <c r="G20" s="418">
        <f>+MAP!G34</f>
        <v>1164695.6100000001</v>
      </c>
      <c r="H20" s="418">
        <f>+MAP!H34</f>
        <v>948425.37</v>
      </c>
      <c r="I20" s="418">
        <f>+MAP!I34</f>
        <v>980274.66</v>
      </c>
      <c r="J20" s="418">
        <f>+MAP!J34</f>
        <v>1040348.52</v>
      </c>
      <c r="K20" s="418">
        <f>+MAP!K34</f>
        <v>1270767.24</v>
      </c>
      <c r="L20" s="418">
        <f>+MAP!L34</f>
        <v>1346690.06</v>
      </c>
      <c r="M20" s="418">
        <f>+MAP!M34</f>
        <v>1173608.6100000001</v>
      </c>
      <c r="N20" s="418">
        <f>+MAP!N34</f>
        <v>1161071.03</v>
      </c>
      <c r="O20" s="329">
        <f t="shared" si="6"/>
        <v>3546049.5399999996</v>
      </c>
      <c r="P20" s="329">
        <f t="shared" si="0"/>
        <v>3080609.0900000003</v>
      </c>
      <c r="Q20" s="329">
        <f t="shared" si="2"/>
        <v>6626658.6299999999</v>
      </c>
      <c r="R20" s="329">
        <f t="shared" si="1"/>
        <v>3291390.42</v>
      </c>
      <c r="S20" s="329">
        <f t="shared" si="3"/>
        <v>9918049.0500000007</v>
      </c>
      <c r="T20" s="330">
        <f t="shared" si="4"/>
        <v>3681369.7</v>
      </c>
      <c r="U20" s="329">
        <f t="shared" si="5"/>
        <v>13599418.75</v>
      </c>
      <c r="V20" s="74"/>
    </row>
    <row r="21" spans="1:58" x14ac:dyDescent="0.25">
      <c r="A21" s="47" t="s">
        <v>241</v>
      </c>
      <c r="B21" s="50"/>
      <c r="C21" s="327">
        <f>+MAP!C53</f>
        <v>196570.5</v>
      </c>
      <c r="D21" s="418">
        <f>+MAP!D53</f>
        <v>267649.62</v>
      </c>
      <c r="E21" s="418">
        <f>+MAP!E53</f>
        <v>230688.88</v>
      </c>
      <c r="F21" s="418">
        <f>+MAP!F53</f>
        <v>207847.65</v>
      </c>
      <c r="G21" s="418">
        <f>+MAP!G53</f>
        <v>297614.42</v>
      </c>
      <c r="H21" s="418">
        <f>+MAP!H53</f>
        <v>280005.63</v>
      </c>
      <c r="I21" s="418">
        <f>+MAP!I53</f>
        <v>271497.19</v>
      </c>
      <c r="J21" s="418">
        <f>+MAP!J53</f>
        <v>285085.27</v>
      </c>
      <c r="K21" s="418">
        <f>+MAP!K53</f>
        <v>289724.71999999997</v>
      </c>
      <c r="L21" s="418">
        <f>+MAP!L53</f>
        <v>221165.67</v>
      </c>
      <c r="M21" s="418">
        <f>+MAP!M53</f>
        <v>232227.92</v>
      </c>
      <c r="N21" s="418">
        <f>+MAP!N53</f>
        <v>253454.72</v>
      </c>
      <c r="O21" s="329">
        <f t="shared" si="6"/>
        <v>694909</v>
      </c>
      <c r="P21" s="329">
        <f t="shared" si="0"/>
        <v>785467.7</v>
      </c>
      <c r="Q21" s="329">
        <f t="shared" si="2"/>
        <v>1480376.7</v>
      </c>
      <c r="R21" s="329">
        <f t="shared" si="1"/>
        <v>846307.17999999993</v>
      </c>
      <c r="S21" s="329">
        <f t="shared" si="3"/>
        <v>2326683.88</v>
      </c>
      <c r="T21" s="330">
        <f t="shared" si="4"/>
        <v>706848.31</v>
      </c>
      <c r="U21" s="329">
        <f t="shared" si="5"/>
        <v>3033532.19</v>
      </c>
      <c r="V21" s="74"/>
    </row>
    <row r="22" spans="1:58" x14ac:dyDescent="0.25">
      <c r="A22" s="47" t="s">
        <v>242</v>
      </c>
      <c r="B22" s="50"/>
      <c r="C22" s="327">
        <f>+MAP!C79</f>
        <v>314920.59000000003</v>
      </c>
      <c r="D22" s="418">
        <f>+MAP!D79</f>
        <v>466531.83</v>
      </c>
      <c r="E22" s="418">
        <f>+MAP!E79</f>
        <v>435845.78</v>
      </c>
      <c r="F22" s="418">
        <f>+MAP!F79</f>
        <v>334911.19</v>
      </c>
      <c r="G22" s="418">
        <f>+MAP!G79</f>
        <v>428631.54</v>
      </c>
      <c r="H22" s="418">
        <f>+MAP!H79</f>
        <v>323945.43</v>
      </c>
      <c r="I22" s="418">
        <f>+MAP!I79</f>
        <v>345833.88</v>
      </c>
      <c r="J22" s="418">
        <f>+MAP!J79</f>
        <v>377286.08</v>
      </c>
      <c r="K22" s="418">
        <f>+MAP!K79</f>
        <v>456475.08</v>
      </c>
      <c r="L22" s="418">
        <f>+MAP!L79</f>
        <v>415944.34</v>
      </c>
      <c r="M22" s="418">
        <f>+MAP!M79</f>
        <v>519829.59</v>
      </c>
      <c r="N22" s="418">
        <f>+MAP!N79</f>
        <v>511223.44</v>
      </c>
      <c r="O22" s="329">
        <f t="shared" si="6"/>
        <v>1217298.2000000002</v>
      </c>
      <c r="P22" s="329">
        <f t="shared" si="0"/>
        <v>1087488.1599999999</v>
      </c>
      <c r="Q22" s="329">
        <f t="shared" si="2"/>
        <v>2304786.3600000003</v>
      </c>
      <c r="R22" s="329">
        <f t="shared" si="1"/>
        <v>1179595.04</v>
      </c>
      <c r="S22" s="329">
        <f t="shared" si="3"/>
        <v>3484381.4000000004</v>
      </c>
      <c r="T22" s="330">
        <f t="shared" si="4"/>
        <v>1446997.37</v>
      </c>
      <c r="U22" s="329">
        <f t="shared" si="5"/>
        <v>4931378.7700000005</v>
      </c>
      <c r="V22" s="74"/>
    </row>
    <row r="23" spans="1:58" x14ac:dyDescent="0.25">
      <c r="A23" s="47" t="s">
        <v>243</v>
      </c>
      <c r="B23" s="50"/>
      <c r="C23" s="327">
        <f>+MAP!C69+MAP!C105</f>
        <v>127991.42</v>
      </c>
      <c r="D23" s="418">
        <f>+MAP!D69+MAP!D105</f>
        <v>223517.74</v>
      </c>
      <c r="E23" s="418">
        <f>+MAP!E69+MAP!E105</f>
        <v>64332.990000000005</v>
      </c>
      <c r="F23" s="418">
        <f>+MAP!F69+MAP!F105</f>
        <v>52792.160000000003</v>
      </c>
      <c r="G23" s="418">
        <f>+MAP!G69+MAP!G105</f>
        <v>62936.37</v>
      </c>
      <c r="H23" s="418">
        <f>+MAP!H69+MAP!H105</f>
        <v>338079.88</v>
      </c>
      <c r="I23" s="418">
        <f>+MAP!I69+MAP!I105</f>
        <v>184888.91999999998</v>
      </c>
      <c r="J23" s="418">
        <f>+MAP!J69+MAP!J105</f>
        <v>121639.13</v>
      </c>
      <c r="K23" s="418">
        <f>+MAP!K69+MAP!K105</f>
        <v>128797.13</v>
      </c>
      <c r="L23" s="418">
        <f>+MAP!L69+MAP!L105</f>
        <v>217777.76</v>
      </c>
      <c r="M23" s="418">
        <f>+MAP!M69+MAP!M105</f>
        <v>226669.40000000002</v>
      </c>
      <c r="N23" s="418">
        <f>+MAP!N69+MAP!N105</f>
        <v>155538.51</v>
      </c>
      <c r="O23" s="329">
        <f t="shared" si="6"/>
        <v>415842.14999999997</v>
      </c>
      <c r="P23" s="329">
        <f t="shared" si="0"/>
        <v>453808.41000000003</v>
      </c>
      <c r="Q23" s="329">
        <f t="shared" si="2"/>
        <v>869650.56</v>
      </c>
      <c r="R23" s="329">
        <f t="shared" si="1"/>
        <v>435325.18</v>
      </c>
      <c r="S23" s="329">
        <f t="shared" si="3"/>
        <v>1304975.74</v>
      </c>
      <c r="T23" s="330">
        <f t="shared" si="4"/>
        <v>599985.67000000004</v>
      </c>
      <c r="U23" s="329">
        <f t="shared" si="5"/>
        <v>1904961.4100000001</v>
      </c>
      <c r="V23" s="74"/>
    </row>
    <row r="24" spans="1:58" x14ac:dyDescent="0.25">
      <c r="A24" s="47" t="s">
        <v>244</v>
      </c>
      <c r="B24" s="50"/>
      <c r="C24" s="327">
        <f>+MAP!C68</f>
        <v>448685.21</v>
      </c>
      <c r="D24" s="418">
        <f>+MAP!D68</f>
        <v>499695.79</v>
      </c>
      <c r="E24" s="418">
        <f>+MAP!E68</f>
        <v>3735.25</v>
      </c>
      <c r="F24" s="418">
        <f>+MAP!F68</f>
        <v>436045.06</v>
      </c>
      <c r="G24" s="418">
        <f>+MAP!G68</f>
        <v>456849.43000000005</v>
      </c>
      <c r="H24" s="418">
        <f>+MAP!H68</f>
        <v>-289982.75</v>
      </c>
      <c r="I24" s="418">
        <f>+MAP!I68</f>
        <v>804524.65999999992</v>
      </c>
      <c r="J24" s="418">
        <f>+MAP!J68</f>
        <v>482426.51</v>
      </c>
      <c r="K24" s="418">
        <f>+MAP!K68</f>
        <v>-128837.70000000001</v>
      </c>
      <c r="L24" s="418">
        <f>+MAP!L68</f>
        <v>449647.9</v>
      </c>
      <c r="M24" s="418">
        <f>+MAP!M68</f>
        <v>474957.77</v>
      </c>
      <c r="N24" s="418">
        <f>+MAP!N68</f>
        <v>292543.12</v>
      </c>
      <c r="O24" s="329">
        <f t="shared" si="6"/>
        <v>952116.25</v>
      </c>
      <c r="P24" s="329">
        <f t="shared" si="0"/>
        <v>602911.74</v>
      </c>
      <c r="Q24" s="329">
        <f t="shared" si="2"/>
        <v>1555027.99</v>
      </c>
      <c r="R24" s="329">
        <f t="shared" si="1"/>
        <v>1158113.47</v>
      </c>
      <c r="S24" s="329">
        <f t="shared" si="3"/>
        <v>2713141.46</v>
      </c>
      <c r="T24" s="330">
        <f t="shared" si="4"/>
        <v>1217148.79</v>
      </c>
      <c r="U24" s="329">
        <f t="shared" si="5"/>
        <v>3930290.25</v>
      </c>
      <c r="V24" s="74"/>
    </row>
    <row r="25" spans="1:58" x14ac:dyDescent="0.25">
      <c r="A25" s="47" t="s">
        <v>245</v>
      </c>
      <c r="B25" s="50"/>
      <c r="C25" s="327">
        <f>+MAP!C73+MAP!C74</f>
        <v>135364.07</v>
      </c>
      <c r="D25" s="418">
        <f>+MAP!D73+MAP!D74</f>
        <v>149483.45000000001</v>
      </c>
      <c r="E25" s="418">
        <f>+MAP!E73+MAP!E74</f>
        <v>111875.24</v>
      </c>
      <c r="F25" s="418">
        <f>+MAP!F73+MAP!F74</f>
        <v>133730.75</v>
      </c>
      <c r="G25" s="418">
        <f>+MAP!G73+MAP!G74</f>
        <v>152222.41</v>
      </c>
      <c r="H25" s="418">
        <f>+MAP!H73+MAP!H74</f>
        <v>114536.01</v>
      </c>
      <c r="I25" s="418">
        <f>+MAP!I73+MAP!I74</f>
        <v>110520.93000000001</v>
      </c>
      <c r="J25" s="418">
        <f>+MAP!J73+MAP!J74</f>
        <v>96132.51999999999</v>
      </c>
      <c r="K25" s="418">
        <f>+MAP!K73+MAP!K74</f>
        <v>351484.26</v>
      </c>
      <c r="L25" s="418">
        <f>+MAP!L73+MAP!L74</f>
        <v>161980.91999999998</v>
      </c>
      <c r="M25" s="418">
        <f>+MAP!M73+MAP!M74</f>
        <v>209110.65000000002</v>
      </c>
      <c r="N25" s="418">
        <f>+MAP!N73+MAP!N74</f>
        <v>154758.88</v>
      </c>
      <c r="O25" s="329">
        <f t="shared" si="6"/>
        <v>396722.76</v>
      </c>
      <c r="P25" s="329">
        <f t="shared" si="0"/>
        <v>400489.17000000004</v>
      </c>
      <c r="Q25" s="329">
        <f t="shared" si="2"/>
        <v>797211.93</v>
      </c>
      <c r="R25" s="329">
        <f t="shared" si="1"/>
        <v>558137.71</v>
      </c>
      <c r="S25" s="329">
        <f t="shared" si="3"/>
        <v>1355349.6400000001</v>
      </c>
      <c r="T25" s="330">
        <f t="shared" si="4"/>
        <v>525850.44999999995</v>
      </c>
      <c r="U25" s="329">
        <f t="shared" si="5"/>
        <v>1881200.09</v>
      </c>
      <c r="V25" s="74"/>
    </row>
    <row r="26" spans="1:58" x14ac:dyDescent="0.25">
      <c r="A26" s="47" t="s">
        <v>246</v>
      </c>
      <c r="B26" s="50"/>
      <c r="C26" s="327">
        <f>+MAP!C88</f>
        <v>3483.51</v>
      </c>
      <c r="D26" s="418">
        <f>+MAP!D88</f>
        <v>8039.42</v>
      </c>
      <c r="E26" s="418">
        <f>+MAP!E88</f>
        <v>12269.06</v>
      </c>
      <c r="F26" s="418">
        <f>+MAP!F88</f>
        <v>15202.31</v>
      </c>
      <c r="G26" s="418">
        <f>+MAP!G88</f>
        <v>22896.97</v>
      </c>
      <c r="H26" s="418">
        <f>+MAP!H88</f>
        <v>14079.65</v>
      </c>
      <c r="I26" s="418">
        <f>+MAP!I88</f>
        <v>12731.77</v>
      </c>
      <c r="J26" s="418">
        <f>+MAP!J88</f>
        <v>5914.9</v>
      </c>
      <c r="K26" s="418">
        <f>+MAP!K88</f>
        <v>22005.81</v>
      </c>
      <c r="L26" s="418">
        <f>+MAP!L88</f>
        <v>20119.78</v>
      </c>
      <c r="M26" s="418">
        <f>+MAP!M88</f>
        <v>16151.83</v>
      </c>
      <c r="N26" s="418">
        <f>+MAP!N88</f>
        <v>11170.48</v>
      </c>
      <c r="O26" s="329">
        <f t="shared" si="6"/>
        <v>23791.989999999998</v>
      </c>
      <c r="P26" s="329">
        <f t="shared" si="0"/>
        <v>52178.93</v>
      </c>
      <c r="Q26" s="329">
        <f t="shared" si="2"/>
        <v>75970.92</v>
      </c>
      <c r="R26" s="329">
        <f t="shared" si="1"/>
        <v>40652.479999999996</v>
      </c>
      <c r="S26" s="329">
        <f t="shared" si="3"/>
        <v>116623.4</v>
      </c>
      <c r="T26" s="330">
        <f t="shared" si="4"/>
        <v>47442.09</v>
      </c>
      <c r="U26" s="329">
        <f t="shared" si="5"/>
        <v>164065.49</v>
      </c>
      <c r="V26" s="74"/>
    </row>
    <row r="27" spans="1:58" x14ac:dyDescent="0.25">
      <c r="A27" s="47" t="s">
        <v>247</v>
      </c>
      <c r="B27" s="50"/>
      <c r="C27" s="327">
        <f>+MAP!C44+MAP!C45+MAP!C46</f>
        <v>6610399.8199999994</v>
      </c>
      <c r="D27" s="418">
        <f>+MAP!D44+MAP!D45+MAP!D46</f>
        <v>8778549.5899999999</v>
      </c>
      <c r="E27" s="418">
        <f>+MAP!E44+MAP!E45+MAP!E46</f>
        <v>8454884.2200000007</v>
      </c>
      <c r="F27" s="418">
        <f>+MAP!F44+MAP!F45+MAP!F46</f>
        <v>9319717.6500000004</v>
      </c>
      <c r="G27" s="418">
        <f>+MAP!G44+MAP!G45+MAP!G46</f>
        <v>11506952.559999999</v>
      </c>
      <c r="H27" s="418">
        <f>+MAP!H44+MAP!H45+MAP!H46</f>
        <v>9895243.7699999996</v>
      </c>
      <c r="I27" s="418">
        <f>+MAP!I44+MAP!I45+MAP!I46</f>
        <v>10160196.439999999</v>
      </c>
      <c r="J27" s="418">
        <f>+MAP!J44+MAP!J45+MAP!J46</f>
        <v>8022449.25</v>
      </c>
      <c r="K27" s="418">
        <f>+MAP!K44+MAP!K45+MAP!K46</f>
        <v>9372760.5999999996</v>
      </c>
      <c r="L27" s="418">
        <f>+MAP!L44+MAP!L45+MAP!L46</f>
        <v>10633111.35</v>
      </c>
      <c r="M27" s="418">
        <f>+MAP!M44+MAP!M45+MAP!M46</f>
        <v>12156578.08</v>
      </c>
      <c r="N27" s="418">
        <f>+MAP!N44+MAP!N45+MAP!N46</f>
        <v>8668513.6400000006</v>
      </c>
      <c r="O27" s="329">
        <f t="shared" si="6"/>
        <v>23843833.630000003</v>
      </c>
      <c r="P27" s="329">
        <f t="shared" si="0"/>
        <v>30721913.98</v>
      </c>
      <c r="Q27" s="329">
        <f t="shared" si="2"/>
        <v>54565747.609999999</v>
      </c>
      <c r="R27" s="329">
        <f t="shared" si="1"/>
        <v>27555406.289999999</v>
      </c>
      <c r="S27" s="329">
        <f t="shared" si="3"/>
        <v>82121153.900000006</v>
      </c>
      <c r="T27" s="330">
        <f t="shared" si="4"/>
        <v>31458203.07</v>
      </c>
      <c r="U27" s="329">
        <f t="shared" si="5"/>
        <v>113579356.97</v>
      </c>
      <c r="V27" s="74"/>
    </row>
    <row r="28" spans="1:58" x14ac:dyDescent="0.25">
      <c r="A28" s="47" t="s">
        <v>248</v>
      </c>
      <c r="B28" s="50"/>
      <c r="C28" s="327">
        <f>+MAP!C48+MAP!C49</f>
        <v>10280325.26</v>
      </c>
      <c r="D28" s="418">
        <f>+MAP!D48+MAP!D49</f>
        <v>14264768.050000001</v>
      </c>
      <c r="E28" s="418">
        <f>+MAP!E48+MAP!E49</f>
        <v>12653949.82</v>
      </c>
      <c r="F28" s="418">
        <f>+MAP!F48+MAP!F49</f>
        <v>12411421.800000001</v>
      </c>
      <c r="G28" s="418">
        <f>+MAP!G48+MAP!G49</f>
        <v>14706370.369999999</v>
      </c>
      <c r="H28" s="418">
        <f>+MAP!H48+MAP!H49</f>
        <v>13834946.609999999</v>
      </c>
      <c r="I28" s="418">
        <f>+MAP!I48+MAP!I49</f>
        <v>13913525.720000001</v>
      </c>
      <c r="J28" s="418">
        <f>+MAP!J48+MAP!J49</f>
        <v>11011807.57</v>
      </c>
      <c r="K28" s="418">
        <f>+MAP!K48+MAP!K49</f>
        <v>14608753.029999999</v>
      </c>
      <c r="L28" s="418">
        <f>+MAP!L48+MAP!L49</f>
        <v>13765430.24</v>
      </c>
      <c r="M28" s="418">
        <f>+MAP!M48+MAP!M49</f>
        <v>21055875.129999999</v>
      </c>
      <c r="N28" s="418">
        <f>+MAP!N48+MAP!N49</f>
        <v>15294852.33</v>
      </c>
      <c r="O28" s="329">
        <f t="shared" si="6"/>
        <v>37199043.130000003</v>
      </c>
      <c r="P28" s="329">
        <f t="shared" si="0"/>
        <v>40952738.780000001</v>
      </c>
      <c r="Q28" s="329">
        <f t="shared" si="2"/>
        <v>78151781.909999996</v>
      </c>
      <c r="R28" s="329">
        <f t="shared" si="1"/>
        <v>39534086.32</v>
      </c>
      <c r="S28" s="329">
        <f t="shared" si="3"/>
        <v>117685868.22999999</v>
      </c>
      <c r="T28" s="330">
        <f t="shared" si="4"/>
        <v>50116157.699999996</v>
      </c>
      <c r="U28" s="329">
        <f t="shared" si="5"/>
        <v>167802025.92999998</v>
      </c>
      <c r="V28" s="74"/>
    </row>
    <row r="29" spans="1:58" x14ac:dyDescent="0.25">
      <c r="A29" s="47" t="s">
        <v>249</v>
      </c>
      <c r="B29" s="50"/>
      <c r="C29" s="327">
        <f>+MAP!C36+MAP!C39+MAP!C40+MAP!C41+MAP!C96+MAP!C87+MAP!C86+MAP!C92</f>
        <v>738528.2300000001</v>
      </c>
      <c r="D29" s="327">
        <f>+MAP!D36+MAP!D39+MAP!D40+MAP!D41+MAP!D96+MAP!D87+MAP!D86+MAP!D92</f>
        <v>1141973.72</v>
      </c>
      <c r="E29" s="418">
        <f>+MAP!E36+MAP!E39+MAP!E40+MAP!E41+MAP!E96+MAP!E87+MAP!E86+MAP!E92</f>
        <v>821536.67999999993</v>
      </c>
      <c r="F29" s="418">
        <f>+MAP!F36+MAP!F39+MAP!F40+MAP!F41+MAP!F96+MAP!F87+MAP!F86+MAP!F92</f>
        <v>814948.88</v>
      </c>
      <c r="G29" s="418">
        <f>+MAP!G36+MAP!G39+MAP!G40+MAP!G41+MAP!G96+MAP!G87+MAP!G86+MAP!G92</f>
        <v>1051498.29</v>
      </c>
      <c r="H29" s="418">
        <f>+MAP!H36+MAP!H39+MAP!H40+MAP!H41+MAP!H96+MAP!H87+MAP!H86+MAP!H92</f>
        <v>935603.77</v>
      </c>
      <c r="I29" s="418">
        <f>+MAP!I36+MAP!I39+MAP!I40+MAP!I41+MAP!I96+MAP!I87+MAP!I86+MAP!I92</f>
        <v>880024.80999999994</v>
      </c>
      <c r="J29" s="327">
        <f>+MAP!J36+MAP!J39+MAP!J40+MAP!J41+MAP!J96+MAP!J87+MAP!J86+MAP!J92</f>
        <v>1217353.3900000001</v>
      </c>
      <c r="K29" s="418">
        <f>+MAP!K36+MAP!K39+MAP!K40+MAP!K41+MAP!K96+MAP!K87+MAP!K86+MAP!K92</f>
        <v>1114307.4099999999</v>
      </c>
      <c r="L29" s="418">
        <f>+MAP!L36+MAP!L39+MAP!L40+MAP!L41+MAP!L96+MAP!L87+MAP!L86+MAP!L92</f>
        <v>970405.44</v>
      </c>
      <c r="M29" s="327">
        <f>+MAP!M36+MAP!M39+MAP!M40+MAP!M41+MAP!M96+MAP!M87+MAP!M86+MAP!M92+'SUMMARY BY COS'!M85</f>
        <v>1314113.28</v>
      </c>
      <c r="N29" s="418">
        <f>+MAP!N36+MAP!N39+MAP!N40+MAP!N41+MAP!N96+MAP!N87+MAP!N86+MAP!N92</f>
        <v>1006087.51</v>
      </c>
      <c r="O29" s="329">
        <f t="shared" si="6"/>
        <v>2702038.63</v>
      </c>
      <c r="P29" s="329">
        <f t="shared" si="0"/>
        <v>2802050.94</v>
      </c>
      <c r="Q29" s="329">
        <f t="shared" si="2"/>
        <v>5504089.5700000003</v>
      </c>
      <c r="R29" s="329">
        <f t="shared" si="1"/>
        <v>3211685.6100000003</v>
      </c>
      <c r="S29" s="329">
        <f t="shared" si="3"/>
        <v>8715775.1799999997</v>
      </c>
      <c r="T29" s="330">
        <f t="shared" si="4"/>
        <v>3290606.2299999995</v>
      </c>
      <c r="U29" s="329">
        <f t="shared" si="5"/>
        <v>12006381.41</v>
      </c>
      <c r="V29" s="74"/>
    </row>
    <row r="30" spans="1:58" x14ac:dyDescent="0.25">
      <c r="A30" s="75" t="s">
        <v>253</v>
      </c>
      <c r="B30" s="378"/>
      <c r="C30" s="352">
        <f>+MAP!C70</f>
        <v>11184853.390000001</v>
      </c>
      <c r="D30" s="419">
        <f>+MAP!D70</f>
        <v>11081742.27</v>
      </c>
      <c r="E30" s="419">
        <f>+MAP!E70</f>
        <v>11515195.640000001</v>
      </c>
      <c r="F30" s="419">
        <f>+MAP!F70</f>
        <v>14978066.73</v>
      </c>
      <c r="G30" s="419">
        <f>+MAP!G70</f>
        <v>12412824.02</v>
      </c>
      <c r="H30" s="419">
        <f>+MAP!H70</f>
        <v>12036945.859999999</v>
      </c>
      <c r="I30" s="419">
        <f>+MAP!I70</f>
        <v>15030760.449999999</v>
      </c>
      <c r="J30" s="419">
        <f>+MAP!J70</f>
        <v>12753638.699999999</v>
      </c>
      <c r="K30" s="419">
        <f>+MAP!K70</f>
        <v>14022200.439999999</v>
      </c>
      <c r="L30" s="419">
        <f>+MAP!L70</f>
        <v>17096640.859999999</v>
      </c>
      <c r="M30" s="419">
        <f>+MAP!M70</f>
        <v>13501973.939999999</v>
      </c>
      <c r="N30" s="419">
        <f>+MAP!N70</f>
        <v>16728499.32</v>
      </c>
      <c r="O30" s="353">
        <f t="shared" si="6"/>
        <v>33781791.299999997</v>
      </c>
      <c r="P30" s="353">
        <f t="shared" si="0"/>
        <v>39427836.609999999</v>
      </c>
      <c r="Q30" s="353">
        <f t="shared" si="2"/>
        <v>73209627.909999996</v>
      </c>
      <c r="R30" s="353">
        <f t="shared" si="1"/>
        <v>41806599.589999996</v>
      </c>
      <c r="S30" s="353">
        <f t="shared" si="3"/>
        <v>115016227.5</v>
      </c>
      <c r="T30" s="354">
        <f t="shared" si="4"/>
        <v>47327114.119999997</v>
      </c>
      <c r="U30" s="353">
        <f t="shared" si="5"/>
        <v>162343341.62</v>
      </c>
      <c r="V30" s="74"/>
    </row>
    <row r="31" spans="1:58" ht="15.75" thickBot="1" x14ac:dyDescent="0.3">
      <c r="A31" s="75" t="s">
        <v>250</v>
      </c>
      <c r="B31" s="241"/>
      <c r="C31" s="331">
        <f>+MAP!C83+MAP!C84</f>
        <v>363365.58</v>
      </c>
      <c r="D31" s="420">
        <f>+MAP!D83+MAP!D84</f>
        <v>531813.77</v>
      </c>
      <c r="E31" s="420">
        <f>+MAP!E83+MAP!E84</f>
        <v>389717.24</v>
      </c>
      <c r="F31" s="420">
        <f>+MAP!F83+MAP!F84</f>
        <v>452554.4</v>
      </c>
      <c r="G31" s="420">
        <f>+MAP!G83+MAP!G84</f>
        <v>500253.72</v>
      </c>
      <c r="H31" s="420">
        <f>+MAP!H83+MAP!H84</f>
        <v>399435.86</v>
      </c>
      <c r="I31" s="420">
        <f>+MAP!I83+MAP!I84</f>
        <v>587565.98</v>
      </c>
      <c r="J31" s="420">
        <f>+MAP!J83+MAP!J84</f>
        <v>745471.68</v>
      </c>
      <c r="K31" s="420">
        <f>+MAP!K83+MAP!K84</f>
        <v>582413.81999999995</v>
      </c>
      <c r="L31" s="420">
        <f>+MAP!L83+MAP!L84</f>
        <v>546583.22</v>
      </c>
      <c r="M31" s="420">
        <f>+MAP!M83+MAP!M84</f>
        <v>650597.09</v>
      </c>
      <c r="N31" s="420">
        <f>+MAP!N83+MAP!N84</f>
        <v>474841.38</v>
      </c>
      <c r="O31" s="353">
        <f t="shared" si="6"/>
        <v>1284896.5900000001</v>
      </c>
      <c r="P31" s="353">
        <f t="shared" si="0"/>
        <v>1352243.98</v>
      </c>
      <c r="Q31" s="330">
        <f t="shared" si="2"/>
        <v>2637140.5700000003</v>
      </c>
      <c r="R31" s="353">
        <f t="shared" si="1"/>
        <v>1915451.48</v>
      </c>
      <c r="S31" s="353">
        <f t="shared" si="3"/>
        <v>4552592.0500000007</v>
      </c>
      <c r="T31" s="353">
        <f t="shared" si="4"/>
        <v>1672021.69</v>
      </c>
      <c r="U31" s="353">
        <f t="shared" si="5"/>
        <v>6224613.7400000002</v>
      </c>
      <c r="V31" s="74"/>
      <c r="X31" s="97"/>
    </row>
    <row r="32" spans="1:58" ht="15.75" thickBot="1" x14ac:dyDescent="0.3">
      <c r="A32" s="278" t="s">
        <v>251</v>
      </c>
      <c r="B32" s="279"/>
      <c r="C32" s="335">
        <f t="shared" ref="C32:R32" si="7">SUM(C6:C31)</f>
        <v>212707931.36999992</v>
      </c>
      <c r="D32" s="335">
        <f t="shared" si="7"/>
        <v>257143605.29000002</v>
      </c>
      <c r="E32" s="335">
        <f t="shared" si="7"/>
        <v>213683291.84000009</v>
      </c>
      <c r="F32" s="335">
        <f t="shared" si="7"/>
        <v>554478610.5999999</v>
      </c>
      <c r="G32" s="335">
        <f t="shared" si="7"/>
        <v>296903332.72000003</v>
      </c>
      <c r="H32" s="335">
        <f t="shared" si="7"/>
        <v>212692968.75999999</v>
      </c>
      <c r="I32" s="335">
        <f t="shared" si="7"/>
        <v>236319708.68999997</v>
      </c>
      <c r="J32" s="335">
        <f t="shared" si="7"/>
        <v>107840087.35999998</v>
      </c>
      <c r="K32" s="335">
        <f t="shared" si="7"/>
        <v>213776249.89000002</v>
      </c>
      <c r="L32" s="335">
        <f t="shared" si="7"/>
        <v>231293469.07999995</v>
      </c>
      <c r="M32" s="335">
        <f t="shared" si="7"/>
        <v>268291853.72000006</v>
      </c>
      <c r="N32" s="335">
        <f t="shared" si="7"/>
        <v>263268982.04999998</v>
      </c>
      <c r="O32" s="335">
        <f t="shared" si="7"/>
        <v>683534828.49999988</v>
      </c>
      <c r="P32" s="335">
        <f t="shared" si="7"/>
        <v>1064074912.0800002</v>
      </c>
      <c r="Q32" s="335">
        <f t="shared" si="7"/>
        <v>1747609740.5800004</v>
      </c>
      <c r="R32" s="355">
        <f t="shared" si="7"/>
        <v>557936045.94000006</v>
      </c>
      <c r="S32" s="355">
        <f t="shared" si="3"/>
        <v>2305545786.5200005</v>
      </c>
      <c r="T32" s="355">
        <f>SUM(T6:T31)</f>
        <v>762854304.85000014</v>
      </c>
      <c r="U32" s="335">
        <f>SUM(U6:U31)</f>
        <v>3068400091.3699994</v>
      </c>
      <c r="V32" s="280"/>
    </row>
    <row r="33" spans="1:22" ht="15.75" thickBot="1" x14ac:dyDescent="0.3">
      <c r="A33" s="274" t="s">
        <v>252</v>
      </c>
      <c r="B33" s="283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284"/>
    </row>
    <row r="34" spans="1:22" x14ac:dyDescent="0.25">
      <c r="A34" s="49" t="s">
        <v>772</v>
      </c>
      <c r="B34" s="76"/>
      <c r="C34" s="509">
        <f>+MAP!C27+MAP!C28</f>
        <v>23723985.079999998</v>
      </c>
      <c r="D34" s="422">
        <f>+MAP!D27+MAP!D28</f>
        <v>13812629.939999999</v>
      </c>
      <c r="E34" s="323">
        <f>+MAP!E27+MAP!E28</f>
        <v>13610037.810000001</v>
      </c>
      <c r="F34" s="323">
        <f>+MAP!F27+MAP!F28</f>
        <v>13665553.35</v>
      </c>
      <c r="G34" s="323">
        <f>+MAP!G27+MAP!G28</f>
        <v>13734768.390000001</v>
      </c>
      <c r="H34" s="323">
        <f>+MAP!H27+MAP!H28</f>
        <v>13621033.220000001</v>
      </c>
      <c r="I34" s="323">
        <f>+MAP!I27+MAP!I28</f>
        <v>13676603.35</v>
      </c>
      <c r="J34" s="323">
        <f>+MAP!J27+MAP!J28</f>
        <v>13596044.98</v>
      </c>
      <c r="K34" s="324">
        <f>+MAP!K27+MAP!K28</f>
        <v>12353319.51</v>
      </c>
      <c r="L34" s="325">
        <f>+MAP!L27+MAP!L28</f>
        <v>19070843.440000001</v>
      </c>
      <c r="M34" s="322">
        <f>+MAP!M27+MAP!M28</f>
        <v>13987643.24</v>
      </c>
      <c r="N34" s="338">
        <f>+MAP!N27+MAP!N28</f>
        <v>13802017.890000001</v>
      </c>
      <c r="O34" s="338">
        <f t="shared" ref="O34:O79" si="8">SUM(C34:E34)</f>
        <v>51146652.829999998</v>
      </c>
      <c r="P34" s="325">
        <f t="shared" ref="P34:P80" si="9">SUM(F34:H34)</f>
        <v>41021354.960000001</v>
      </c>
      <c r="Q34" s="325">
        <f>+O34+P34</f>
        <v>92168007.789999992</v>
      </c>
      <c r="R34" s="325">
        <f t="shared" ref="R34:R80" si="10">SUM(I34:K34)</f>
        <v>39625967.839999996</v>
      </c>
      <c r="S34" s="325">
        <f>+Q34+R34</f>
        <v>131793975.63</v>
      </c>
      <c r="T34" s="329">
        <f>SUM(L34:N34)</f>
        <v>46860504.57</v>
      </c>
      <c r="U34" s="339">
        <f>+S34+T34</f>
        <v>178654480.19999999</v>
      </c>
      <c r="V34" s="74"/>
    </row>
    <row r="35" spans="1:22" x14ac:dyDescent="0.25">
      <c r="A35" s="48" t="s">
        <v>254</v>
      </c>
      <c r="B35" s="77"/>
      <c r="C35" s="328">
        <f>+MAP!C47+MAP!C75+MAP!C11</f>
        <v>1626369.3</v>
      </c>
      <c r="D35" s="328">
        <f>+MAP!D47+MAP!D75+MAP!D11</f>
        <v>2104597.13</v>
      </c>
      <c r="E35" s="328">
        <f>+MAP!E47+MAP!E75+MAP!E11</f>
        <v>1615650.8599999999</v>
      </c>
      <c r="F35" s="328">
        <f>+MAP!F47+MAP!F75+MAP!F11</f>
        <v>1643445.55</v>
      </c>
      <c r="G35" s="328">
        <f>+MAP!G47+MAP!G75+MAP!G11</f>
        <v>2284545.7000000002</v>
      </c>
      <c r="H35" s="328">
        <f>+MAP!H47+MAP!H75+MAP!H11</f>
        <v>1605643.99</v>
      </c>
      <c r="I35" s="328">
        <f>+MAP!I47+MAP!I75+MAP!I11</f>
        <v>1994192.0099999998</v>
      </c>
      <c r="J35" s="328">
        <f>+MAP!J47+MAP!J75+MAP!J11</f>
        <v>1965848.8800000001</v>
      </c>
      <c r="K35" s="328">
        <f>+MAP!K47+MAP!K75+MAP!K11</f>
        <v>2517163.9</v>
      </c>
      <c r="L35" s="328">
        <f>+MAP!L47+MAP!L75+MAP!L11</f>
        <v>1818505.06</v>
      </c>
      <c r="M35" s="328">
        <f>+MAP!M47+MAP!M75+MAP!M11</f>
        <v>2669758.5299999998</v>
      </c>
      <c r="N35" s="341">
        <f>+MAP!N47+MAP!N75+MAP!N11</f>
        <v>2088044.6400000001</v>
      </c>
      <c r="O35" s="341">
        <f t="shared" si="8"/>
        <v>5346617.2899999991</v>
      </c>
      <c r="P35" s="329">
        <f t="shared" si="9"/>
        <v>5533635.2400000002</v>
      </c>
      <c r="Q35" s="329">
        <f>+O35+P35</f>
        <v>10880252.529999999</v>
      </c>
      <c r="R35" s="329">
        <f t="shared" si="10"/>
        <v>6477204.7899999991</v>
      </c>
      <c r="S35" s="329">
        <f>+Q35+R35</f>
        <v>17357457.32</v>
      </c>
      <c r="T35" s="329">
        <f>SUM(L35:N35)</f>
        <v>6576308.2300000004</v>
      </c>
      <c r="U35" s="342">
        <f>+S35+T35</f>
        <v>23933765.550000001</v>
      </c>
      <c r="V35" s="74"/>
    </row>
    <row r="36" spans="1:22" x14ac:dyDescent="0.25">
      <c r="A36" s="48" t="s">
        <v>255</v>
      </c>
      <c r="B36" s="77"/>
      <c r="C36" s="328">
        <f>+MAP!C5</f>
        <v>222730.7</v>
      </c>
      <c r="D36" s="328">
        <f>+MAP!D5</f>
        <v>122867.19</v>
      </c>
      <c r="E36" s="328">
        <f>+MAP!E5</f>
        <v>113588.29</v>
      </c>
      <c r="F36" s="328">
        <f>+MAP!F5</f>
        <v>156786.76</v>
      </c>
      <c r="G36" s="328">
        <f>+MAP!G5</f>
        <v>320984.34999999998</v>
      </c>
      <c r="H36" s="328">
        <f>+MAP!H5</f>
        <v>598105.84</v>
      </c>
      <c r="I36" s="328">
        <f>+MAP!I5</f>
        <v>369591.33999999997</v>
      </c>
      <c r="J36" s="328">
        <f>+MAP!J5</f>
        <v>236853.97999999998</v>
      </c>
      <c r="K36" s="328">
        <f>+MAP!K5</f>
        <v>826568.1100000001</v>
      </c>
      <c r="L36" s="328">
        <f>+MAP!L5</f>
        <v>317966.43</v>
      </c>
      <c r="M36" s="328">
        <f>+MAP!M5</f>
        <v>624594.1399999999</v>
      </c>
      <c r="N36" s="341">
        <f>+MAP!N5</f>
        <v>211460.28999999998</v>
      </c>
      <c r="O36" s="341">
        <f t="shared" si="8"/>
        <v>459186.18</v>
      </c>
      <c r="P36" s="329">
        <f t="shared" si="9"/>
        <v>1075876.95</v>
      </c>
      <c r="Q36" s="329">
        <f t="shared" ref="Q36:Q80" si="11">+O36+P36</f>
        <v>1535063.13</v>
      </c>
      <c r="R36" s="329">
        <f t="shared" si="10"/>
        <v>1433013.4300000002</v>
      </c>
      <c r="S36" s="329">
        <f t="shared" ref="S36:S80" si="12">+Q36+R36</f>
        <v>2968076.56</v>
      </c>
      <c r="T36" s="329">
        <f t="shared" ref="T36:T80" si="13">SUM(L36:N36)</f>
        <v>1154020.8599999999</v>
      </c>
      <c r="U36" s="342">
        <f t="shared" ref="U36:U80" si="14">+S36+T36</f>
        <v>4122097.42</v>
      </c>
      <c r="V36" s="74"/>
    </row>
    <row r="37" spans="1:22" x14ac:dyDescent="0.25">
      <c r="A37" s="259" t="s">
        <v>256</v>
      </c>
      <c r="B37" s="77"/>
      <c r="C37" s="328">
        <v>0</v>
      </c>
      <c r="D37" s="328">
        <v>0</v>
      </c>
      <c r="E37" s="328">
        <v>0</v>
      </c>
      <c r="F37" s="328">
        <v>0</v>
      </c>
      <c r="G37" s="328">
        <v>0</v>
      </c>
      <c r="H37" s="328">
        <v>0</v>
      </c>
      <c r="I37" s="328">
        <v>0</v>
      </c>
      <c r="J37" s="328">
        <v>0</v>
      </c>
      <c r="K37" s="328">
        <v>0</v>
      </c>
      <c r="L37" s="328">
        <v>0</v>
      </c>
      <c r="M37" s="328">
        <v>0</v>
      </c>
      <c r="N37" s="341">
        <v>0</v>
      </c>
      <c r="O37" s="341">
        <f t="shared" si="8"/>
        <v>0</v>
      </c>
      <c r="P37" s="329">
        <f t="shared" si="9"/>
        <v>0</v>
      </c>
      <c r="Q37" s="329">
        <f t="shared" si="11"/>
        <v>0</v>
      </c>
      <c r="R37" s="329">
        <f t="shared" si="10"/>
        <v>0</v>
      </c>
      <c r="S37" s="329">
        <f t="shared" si="12"/>
        <v>0</v>
      </c>
      <c r="T37" s="329">
        <f t="shared" si="13"/>
        <v>0</v>
      </c>
      <c r="U37" s="342">
        <f t="shared" si="14"/>
        <v>0</v>
      </c>
      <c r="V37" s="74"/>
    </row>
    <row r="38" spans="1:22" x14ac:dyDescent="0.25">
      <c r="A38" s="48" t="s">
        <v>257</v>
      </c>
      <c r="B38" s="77"/>
      <c r="C38" s="328">
        <f>+MAP!C10+MAP!C8</f>
        <v>23274.27</v>
      </c>
      <c r="D38" s="328">
        <f>+MAP!D10+MAP!D8</f>
        <v>16500</v>
      </c>
      <c r="E38" s="328">
        <f>+MAP!E10+MAP!E8</f>
        <v>85928.03</v>
      </c>
      <c r="F38" s="328">
        <f>+MAP!F10+MAP!F8</f>
        <v>500</v>
      </c>
      <c r="G38" s="328">
        <f>+MAP!G10+MAP!G8</f>
        <v>135249.17000000001</v>
      </c>
      <c r="H38" s="328">
        <f>+MAP!H10+MAP!H8</f>
        <v>15167</v>
      </c>
      <c r="I38" s="328">
        <f>+MAP!I10+MAP!I8</f>
        <v>0</v>
      </c>
      <c r="J38" s="328">
        <f>+MAP!J10+MAP!J8</f>
        <v>34301.800000000003</v>
      </c>
      <c r="K38" s="328">
        <f>+MAP!K10+MAP!K8</f>
        <v>35663.57</v>
      </c>
      <c r="L38" s="328">
        <f>+MAP!L10+MAP!L8</f>
        <v>29440.33</v>
      </c>
      <c r="M38" s="328">
        <f>+MAP!M10+MAP!M8</f>
        <v>101226.97</v>
      </c>
      <c r="N38" s="341">
        <f>+MAP!N10+MAP!N8</f>
        <v>56000</v>
      </c>
      <c r="O38" s="341">
        <f t="shared" si="8"/>
        <v>125702.3</v>
      </c>
      <c r="P38" s="329">
        <f t="shared" si="9"/>
        <v>150916.17000000001</v>
      </c>
      <c r="Q38" s="329">
        <f t="shared" si="11"/>
        <v>276618.47000000003</v>
      </c>
      <c r="R38" s="329">
        <f t="shared" si="10"/>
        <v>69965.37</v>
      </c>
      <c r="S38" s="329">
        <f t="shared" si="12"/>
        <v>346583.84</v>
      </c>
      <c r="T38" s="329">
        <f t="shared" si="13"/>
        <v>186667.3</v>
      </c>
      <c r="U38" s="342">
        <f t="shared" si="14"/>
        <v>533251.14</v>
      </c>
      <c r="V38" s="74"/>
    </row>
    <row r="39" spans="1:22" x14ac:dyDescent="0.25">
      <c r="A39" s="48" t="s">
        <v>258</v>
      </c>
      <c r="B39" s="77"/>
      <c r="C39" s="328">
        <f>+MAP!C6</f>
        <v>665758.68999999994</v>
      </c>
      <c r="D39" s="328">
        <f>+MAP!D6</f>
        <v>839333.4</v>
      </c>
      <c r="E39" s="328">
        <f>+MAP!E6</f>
        <v>581246.73</v>
      </c>
      <c r="F39" s="328">
        <f>+MAP!F6</f>
        <v>580956.89</v>
      </c>
      <c r="G39" s="328">
        <f>+MAP!G6</f>
        <v>567401.03</v>
      </c>
      <c r="H39" s="328">
        <f>+MAP!H6</f>
        <v>451330.77</v>
      </c>
      <c r="I39" s="328">
        <f>+MAP!I6</f>
        <v>514451.86</v>
      </c>
      <c r="J39" s="328">
        <f>+MAP!J6</f>
        <v>522728.65</v>
      </c>
      <c r="K39" s="328">
        <f>+MAP!K6</f>
        <v>594379.32999999996</v>
      </c>
      <c r="L39" s="328">
        <f>+MAP!L6</f>
        <v>766198.63</v>
      </c>
      <c r="M39" s="328">
        <f>+MAP!M6</f>
        <v>760350.94</v>
      </c>
      <c r="N39" s="341">
        <f>+MAP!N6</f>
        <v>676028.08</v>
      </c>
      <c r="O39" s="341">
        <f t="shared" si="8"/>
        <v>2086338.8199999998</v>
      </c>
      <c r="P39" s="329">
        <f t="shared" si="9"/>
        <v>1599688.69</v>
      </c>
      <c r="Q39" s="329">
        <f t="shared" si="11"/>
        <v>3686027.51</v>
      </c>
      <c r="R39" s="329">
        <f t="shared" si="10"/>
        <v>1631559.8399999999</v>
      </c>
      <c r="S39" s="329">
        <f t="shared" si="12"/>
        <v>5317587.3499999996</v>
      </c>
      <c r="T39" s="329">
        <f t="shared" si="13"/>
        <v>2202577.65</v>
      </c>
      <c r="U39" s="342">
        <f t="shared" si="14"/>
        <v>7520165</v>
      </c>
      <c r="V39" s="74"/>
    </row>
    <row r="40" spans="1:22" x14ac:dyDescent="0.25">
      <c r="A40" s="48" t="s">
        <v>259</v>
      </c>
      <c r="B40" s="77"/>
      <c r="C40" s="328">
        <f>+MAP!C91</f>
        <v>66768.740000000005</v>
      </c>
      <c r="D40" s="328">
        <f>+MAP!D91</f>
        <v>87064.47</v>
      </c>
      <c r="E40" s="328">
        <f>+MAP!E91</f>
        <v>40995.01</v>
      </c>
      <c r="F40" s="328">
        <f>+MAP!F91</f>
        <v>39198.31</v>
      </c>
      <c r="G40" s="328">
        <f>+MAP!G91</f>
        <v>44290.35</v>
      </c>
      <c r="H40" s="328">
        <f>+MAP!H91</f>
        <v>43145.68</v>
      </c>
      <c r="I40" s="328">
        <f>+MAP!I91</f>
        <v>56793.75</v>
      </c>
      <c r="J40" s="328">
        <f>+MAP!J91</f>
        <v>59883.93</v>
      </c>
      <c r="K40" s="328">
        <f>+MAP!K91</f>
        <v>106336.41</v>
      </c>
      <c r="L40" s="328">
        <f>+MAP!L91</f>
        <v>72991.59</v>
      </c>
      <c r="M40" s="328">
        <f>+MAP!M91</f>
        <v>79670.42</v>
      </c>
      <c r="N40" s="341">
        <f>+MAP!N91</f>
        <v>64535.85</v>
      </c>
      <c r="O40" s="341">
        <f t="shared" si="8"/>
        <v>194828.22000000003</v>
      </c>
      <c r="P40" s="329">
        <f t="shared" si="9"/>
        <v>126634.34</v>
      </c>
      <c r="Q40" s="329">
        <f t="shared" si="11"/>
        <v>321462.56000000006</v>
      </c>
      <c r="R40" s="329">
        <f t="shared" si="10"/>
        <v>223014.09</v>
      </c>
      <c r="S40" s="329">
        <f t="shared" si="12"/>
        <v>544476.65</v>
      </c>
      <c r="T40" s="329">
        <f t="shared" si="13"/>
        <v>217197.86000000002</v>
      </c>
      <c r="U40" s="342">
        <f t="shared" si="14"/>
        <v>761674.51</v>
      </c>
      <c r="V40" s="74"/>
    </row>
    <row r="41" spans="1:22" x14ac:dyDescent="0.25">
      <c r="A41" s="48" t="s">
        <v>260</v>
      </c>
      <c r="B41" s="77"/>
      <c r="C41" s="328">
        <f>+MAP!C56</f>
        <v>39830604.579999998</v>
      </c>
      <c r="D41" s="328">
        <f>+MAP!D56</f>
        <v>50254172.770000003</v>
      </c>
      <c r="E41" s="328">
        <f>+MAP!E56</f>
        <v>40379848.939999998</v>
      </c>
      <c r="F41" s="328">
        <f>+MAP!F56</f>
        <v>41182127.200000003</v>
      </c>
      <c r="G41" s="328">
        <f>+MAP!G56</f>
        <v>50039347.960000001</v>
      </c>
      <c r="H41" s="328">
        <f>+MAP!H56</f>
        <v>40151608.899999999</v>
      </c>
      <c r="I41" s="328">
        <f>+MAP!I56</f>
        <v>50506210.659999996</v>
      </c>
      <c r="J41" s="328">
        <f>+MAP!J56</f>
        <v>42762846.329999998</v>
      </c>
      <c r="K41" s="328">
        <f>+MAP!K56</f>
        <v>43617855.659999996</v>
      </c>
      <c r="L41" s="328">
        <f>+MAP!L56</f>
        <v>42854023.329999998</v>
      </c>
      <c r="M41" s="328">
        <f>+MAP!M56</f>
        <v>53660242.539999999</v>
      </c>
      <c r="N41" s="341">
        <f>+MAP!N56</f>
        <v>44832901.579999998</v>
      </c>
      <c r="O41" s="341">
        <f t="shared" si="8"/>
        <v>130464626.28999999</v>
      </c>
      <c r="P41" s="329">
        <f t="shared" si="9"/>
        <v>131373084.06</v>
      </c>
      <c r="Q41" s="329">
        <f t="shared" si="11"/>
        <v>261837710.34999999</v>
      </c>
      <c r="R41" s="329">
        <f t="shared" si="10"/>
        <v>136886912.64999998</v>
      </c>
      <c r="S41" s="329">
        <f t="shared" si="12"/>
        <v>398724623</v>
      </c>
      <c r="T41" s="329">
        <f t="shared" si="13"/>
        <v>141347167.44999999</v>
      </c>
      <c r="U41" s="342">
        <f t="shared" si="14"/>
        <v>540071790.45000005</v>
      </c>
      <c r="V41" s="74"/>
    </row>
    <row r="42" spans="1:22" x14ac:dyDescent="0.25">
      <c r="A42" s="48" t="s">
        <v>782</v>
      </c>
      <c r="B42" s="77"/>
      <c r="C42" s="328">
        <f>MAP!C16</f>
        <v>122804.63</v>
      </c>
      <c r="D42" s="328">
        <f>MAP!D16</f>
        <v>161514.43</v>
      </c>
      <c r="E42" s="328">
        <f>MAP!E16</f>
        <v>153247.79999999999</v>
      </c>
      <c r="F42" s="328">
        <f>MAP!F16</f>
        <v>123992.81</v>
      </c>
      <c r="G42" s="328">
        <f>MAP!G16</f>
        <v>170966.51</v>
      </c>
      <c r="H42" s="328">
        <f>MAP!H16</f>
        <v>144683.71</v>
      </c>
      <c r="I42" s="328">
        <f>MAP!I16</f>
        <v>120256.03</v>
      </c>
      <c r="J42" s="328">
        <f>MAP!J16</f>
        <v>167644.66</v>
      </c>
      <c r="K42" s="328">
        <f>MAP!K16</f>
        <v>169900.95</v>
      </c>
      <c r="L42" s="328">
        <f>MAP!L16</f>
        <v>163438.63</v>
      </c>
      <c r="M42" s="328">
        <f>MAP!M16</f>
        <v>222221.51</v>
      </c>
      <c r="N42" s="341">
        <f>MAP!N16</f>
        <v>169820.43</v>
      </c>
      <c r="O42" s="341">
        <f t="shared" si="8"/>
        <v>437566.86</v>
      </c>
      <c r="P42" s="329">
        <f t="shared" si="9"/>
        <v>439643.03</v>
      </c>
      <c r="Q42" s="329">
        <f t="shared" si="11"/>
        <v>877209.89</v>
      </c>
      <c r="R42" s="329">
        <f t="shared" si="10"/>
        <v>457801.64</v>
      </c>
      <c r="S42" s="329">
        <f t="shared" si="12"/>
        <v>1335011.53</v>
      </c>
      <c r="T42" s="329">
        <f t="shared" si="13"/>
        <v>555480.57000000007</v>
      </c>
      <c r="U42" s="342">
        <f t="shared" si="14"/>
        <v>1890492.1</v>
      </c>
      <c r="V42" s="74"/>
    </row>
    <row r="43" spans="1:22" x14ac:dyDescent="0.25">
      <c r="A43" s="48" t="s">
        <v>781</v>
      </c>
      <c r="B43" s="77"/>
      <c r="C43" s="328">
        <f>MAP!C17</f>
        <v>2365475.4300000002</v>
      </c>
      <c r="D43" s="328">
        <f>MAP!D17</f>
        <v>2777616.45</v>
      </c>
      <c r="E43" s="328">
        <f>MAP!E17</f>
        <v>2802195.87</v>
      </c>
      <c r="F43" s="328">
        <f>MAP!F17</f>
        <v>2758214.69</v>
      </c>
      <c r="G43" s="328">
        <f>MAP!G17</f>
        <v>5586224.2800000003</v>
      </c>
      <c r="H43" s="328">
        <f>MAP!H17</f>
        <v>5704440.2999999998</v>
      </c>
      <c r="I43" s="328">
        <f>MAP!I17</f>
        <v>3379845.46</v>
      </c>
      <c r="J43" s="328">
        <f>MAP!J17</f>
        <v>2854606.06</v>
      </c>
      <c r="K43" s="328">
        <f>MAP!K17</f>
        <v>3420139.55</v>
      </c>
      <c r="L43" s="328">
        <f>MAP!L17</f>
        <v>3712841.38</v>
      </c>
      <c r="M43" s="328">
        <f>MAP!M17</f>
        <v>4937163.07</v>
      </c>
      <c r="N43" s="341">
        <f>MAP!N17</f>
        <v>3531163.67</v>
      </c>
      <c r="O43" s="341">
        <f t="shared" si="8"/>
        <v>7945287.7500000009</v>
      </c>
      <c r="P43" s="329">
        <f t="shared" si="9"/>
        <v>14048879.27</v>
      </c>
      <c r="Q43" s="329">
        <f t="shared" si="11"/>
        <v>21994167.02</v>
      </c>
      <c r="R43" s="329">
        <f t="shared" si="10"/>
        <v>9654591.0700000003</v>
      </c>
      <c r="S43" s="329">
        <f t="shared" si="12"/>
        <v>31648758.09</v>
      </c>
      <c r="T43" s="329">
        <f t="shared" si="13"/>
        <v>12181168.119999999</v>
      </c>
      <c r="U43" s="342">
        <f t="shared" si="14"/>
        <v>43829926.210000001</v>
      </c>
      <c r="V43" s="74"/>
    </row>
    <row r="44" spans="1:22" x14ac:dyDescent="0.25">
      <c r="A44" s="48" t="s">
        <v>261</v>
      </c>
      <c r="B44" s="77"/>
      <c r="C44" s="328">
        <f>+MAP!C58</f>
        <v>1982383.79</v>
      </c>
      <c r="D44" s="328">
        <f>+MAP!D58</f>
        <v>2431602.04</v>
      </c>
      <c r="E44" s="328">
        <f>+MAP!E58</f>
        <v>1841850.75</v>
      </c>
      <c r="F44" s="328">
        <f>+MAP!F58</f>
        <v>1997945.07</v>
      </c>
      <c r="G44" s="328">
        <f>+MAP!G58</f>
        <v>2421060.5299999998</v>
      </c>
      <c r="H44" s="328">
        <f>+MAP!H58</f>
        <v>1796476.41</v>
      </c>
      <c r="I44" s="328">
        <f>+MAP!I58</f>
        <v>2297907.31</v>
      </c>
      <c r="J44" s="328">
        <f>+MAP!J58</f>
        <v>6158111.6299999999</v>
      </c>
      <c r="K44" s="328">
        <f>+MAP!K58</f>
        <v>2631059.91</v>
      </c>
      <c r="L44" s="328">
        <f>+MAP!L58</f>
        <v>2365312.21</v>
      </c>
      <c r="M44" s="328">
        <f>+MAP!M58</f>
        <v>2975982.48</v>
      </c>
      <c r="N44" s="341">
        <f>+MAP!N58</f>
        <v>2353487.9300000002</v>
      </c>
      <c r="O44" s="341">
        <f t="shared" si="8"/>
        <v>6255836.5800000001</v>
      </c>
      <c r="P44" s="329">
        <f t="shared" si="9"/>
        <v>6215482.0099999998</v>
      </c>
      <c r="Q44" s="329">
        <f t="shared" si="11"/>
        <v>12471318.59</v>
      </c>
      <c r="R44" s="329">
        <f t="shared" si="10"/>
        <v>11087078.85</v>
      </c>
      <c r="S44" s="329">
        <f t="shared" si="12"/>
        <v>23558397.439999998</v>
      </c>
      <c r="T44" s="329">
        <f t="shared" si="13"/>
        <v>7694782.6199999992</v>
      </c>
      <c r="U44" s="342">
        <f t="shared" si="14"/>
        <v>31253180.059999995</v>
      </c>
      <c r="V44" s="74"/>
    </row>
    <row r="45" spans="1:22" x14ac:dyDescent="0.25">
      <c r="A45" s="48" t="s">
        <v>262</v>
      </c>
      <c r="B45" s="77"/>
      <c r="C45" s="328">
        <f>+MAP!C59</f>
        <v>48186304.719999999</v>
      </c>
      <c r="D45" s="328">
        <f>+MAP!D59</f>
        <v>61110054.920000002</v>
      </c>
      <c r="E45" s="328">
        <f>+MAP!E59</f>
        <v>49747573.729999997</v>
      </c>
      <c r="F45" s="328">
        <f>+MAP!F59</f>
        <v>51375257.530000001</v>
      </c>
      <c r="G45" s="328">
        <f>+MAP!G59</f>
        <v>63362758.549999997</v>
      </c>
      <c r="H45" s="328">
        <f>+MAP!H59</f>
        <v>53713925.390000001</v>
      </c>
      <c r="I45" s="328">
        <f>+MAP!I59</f>
        <v>69355944.549999997</v>
      </c>
      <c r="J45" s="328">
        <f>+MAP!J59</f>
        <v>52461421.920000002</v>
      </c>
      <c r="K45" s="328">
        <f>+MAP!K59</f>
        <v>60910779.719999999</v>
      </c>
      <c r="L45" s="328">
        <f>+MAP!L59</f>
        <v>58535425.439999998</v>
      </c>
      <c r="M45" s="328">
        <f>+MAP!M59</f>
        <v>71527135.549999997</v>
      </c>
      <c r="N45" s="341">
        <f>+MAP!N59</f>
        <v>62846394.100000001</v>
      </c>
      <c r="O45" s="341">
        <f t="shared" si="8"/>
        <v>159043933.37</v>
      </c>
      <c r="P45" s="329">
        <f t="shared" si="9"/>
        <v>168451941.47</v>
      </c>
      <c r="Q45" s="329">
        <f t="shared" si="11"/>
        <v>327495874.84000003</v>
      </c>
      <c r="R45" s="329">
        <f t="shared" si="10"/>
        <v>182728146.19</v>
      </c>
      <c r="S45" s="329">
        <f t="shared" si="12"/>
        <v>510224021.03000003</v>
      </c>
      <c r="T45" s="329">
        <f t="shared" si="13"/>
        <v>192908955.09</v>
      </c>
      <c r="U45" s="342">
        <f t="shared" si="14"/>
        <v>703132976.12</v>
      </c>
      <c r="V45" s="74"/>
    </row>
    <row r="46" spans="1:22" x14ac:dyDescent="0.25">
      <c r="A46" s="48" t="s">
        <v>263</v>
      </c>
      <c r="B46" s="77"/>
      <c r="C46" s="328">
        <f>+MAP!C7+MAP!C9</f>
        <v>102001.23</v>
      </c>
      <c r="D46" s="328">
        <f>+MAP!D7+MAP!D9</f>
        <v>146648.51999999999</v>
      </c>
      <c r="E46" s="328">
        <f>+MAP!E7+MAP!E9</f>
        <v>64244.52</v>
      </c>
      <c r="F46" s="328">
        <f>+MAP!F7+MAP!F9</f>
        <v>90949.59</v>
      </c>
      <c r="G46" s="328">
        <f>+MAP!G7+MAP!G9</f>
        <v>98413.47</v>
      </c>
      <c r="H46" s="328">
        <f>+MAP!H7+MAP!H9</f>
        <v>64867.68</v>
      </c>
      <c r="I46" s="328">
        <f>+MAP!I7+MAP!I9</f>
        <v>93862.35</v>
      </c>
      <c r="J46" s="328">
        <f>+MAP!J7+MAP!J9</f>
        <v>82819.17</v>
      </c>
      <c r="K46" s="328">
        <f>+MAP!K7+MAP!K9</f>
        <v>78807.960000000006</v>
      </c>
      <c r="L46" s="328">
        <f>+MAP!L7+MAP!L9</f>
        <v>87447.9</v>
      </c>
      <c r="M46" s="328">
        <f>+MAP!M7+MAP!M9</f>
        <v>132877.98000000001</v>
      </c>
      <c r="N46" s="341">
        <f>+MAP!N7+MAP!N9</f>
        <v>102203.91</v>
      </c>
      <c r="O46" s="341">
        <f t="shared" si="8"/>
        <v>312894.27</v>
      </c>
      <c r="P46" s="329">
        <f t="shared" si="9"/>
        <v>254230.74</v>
      </c>
      <c r="Q46" s="329">
        <f t="shared" si="11"/>
        <v>567125.01</v>
      </c>
      <c r="R46" s="329">
        <f t="shared" si="10"/>
        <v>255489.48000000004</v>
      </c>
      <c r="S46" s="329">
        <f t="shared" si="12"/>
        <v>822614.49</v>
      </c>
      <c r="T46" s="329">
        <f t="shared" si="13"/>
        <v>322529.79000000004</v>
      </c>
      <c r="U46" s="342">
        <f t="shared" si="14"/>
        <v>1145144.28</v>
      </c>
      <c r="V46" s="74"/>
    </row>
    <row r="47" spans="1:22" x14ac:dyDescent="0.25">
      <c r="A47" s="48" t="s">
        <v>264</v>
      </c>
      <c r="B47" s="77"/>
      <c r="C47" s="328">
        <f>+MAP!C61</f>
        <v>3660891.03</v>
      </c>
      <c r="D47" s="328">
        <f>+MAP!D61</f>
        <v>5537350.6600000001</v>
      </c>
      <c r="E47" s="328">
        <f>+MAP!E61</f>
        <v>5247737.6100000003</v>
      </c>
      <c r="F47" s="328">
        <f>+MAP!F61</f>
        <v>4856028.46</v>
      </c>
      <c r="G47" s="328">
        <f>+MAP!G61</f>
        <v>5166522.03</v>
      </c>
      <c r="H47" s="328">
        <f>+MAP!H61</f>
        <v>4734240.6399999997</v>
      </c>
      <c r="I47" s="328">
        <f>+MAP!I61</f>
        <v>4915412.66</v>
      </c>
      <c r="J47" s="328">
        <f>+MAP!J61</f>
        <v>4529713.18</v>
      </c>
      <c r="K47" s="328">
        <f>+MAP!K61</f>
        <v>4273754.5999999996</v>
      </c>
      <c r="L47" s="328">
        <f>+MAP!L61</f>
        <v>4603025.1399999997</v>
      </c>
      <c r="M47" s="328">
        <f>+MAP!M61</f>
        <v>4606089.55</v>
      </c>
      <c r="N47" s="341">
        <f>+MAP!N61</f>
        <v>4414723.09</v>
      </c>
      <c r="O47" s="341">
        <f t="shared" si="8"/>
        <v>14445979.300000001</v>
      </c>
      <c r="P47" s="329">
        <f t="shared" si="9"/>
        <v>14756791.129999999</v>
      </c>
      <c r="Q47" s="329">
        <f t="shared" si="11"/>
        <v>29202770.43</v>
      </c>
      <c r="R47" s="329">
        <f t="shared" si="10"/>
        <v>13718880.439999999</v>
      </c>
      <c r="S47" s="329">
        <f t="shared" si="12"/>
        <v>42921650.869999997</v>
      </c>
      <c r="T47" s="329">
        <f t="shared" si="13"/>
        <v>13623837.779999999</v>
      </c>
      <c r="U47" s="342">
        <f t="shared" si="14"/>
        <v>56545488.649999999</v>
      </c>
      <c r="V47" s="74"/>
    </row>
    <row r="48" spans="1:22" x14ac:dyDescent="0.25">
      <c r="A48" s="48" t="s">
        <v>756</v>
      </c>
      <c r="B48" s="77"/>
      <c r="C48" s="328">
        <f>+MAP!C62</f>
        <v>519017.76</v>
      </c>
      <c r="D48" s="328">
        <f>+MAP!D62</f>
        <v>594985.16</v>
      </c>
      <c r="E48" s="328">
        <f>+MAP!E62</f>
        <v>596606.07999999996</v>
      </c>
      <c r="F48" s="328">
        <f>+MAP!F62</f>
        <v>583059.12</v>
      </c>
      <c r="G48" s="328">
        <f>+MAP!G62</f>
        <v>632760.88</v>
      </c>
      <c r="H48" s="328">
        <f>+MAP!H62</f>
        <v>618890.23</v>
      </c>
      <c r="I48" s="328">
        <f>+MAP!I62</f>
        <v>654258.05000000005</v>
      </c>
      <c r="J48" s="328">
        <f>+MAP!J62</f>
        <v>671120.96</v>
      </c>
      <c r="K48" s="328">
        <f>+MAP!K62</f>
        <v>630166.81000000006</v>
      </c>
      <c r="L48" s="328">
        <f>+MAP!L62</f>
        <v>657993.54</v>
      </c>
      <c r="M48" s="328">
        <f>+MAP!M62</f>
        <v>708627.08</v>
      </c>
      <c r="N48" s="341">
        <f>+MAP!N62</f>
        <v>733763.88</v>
      </c>
      <c r="O48" s="341">
        <f t="shared" si="8"/>
        <v>1710609</v>
      </c>
      <c r="P48" s="329">
        <f t="shared" si="9"/>
        <v>1834710.23</v>
      </c>
      <c r="Q48" s="329">
        <f t="shared" si="11"/>
        <v>3545319.23</v>
      </c>
      <c r="R48" s="329">
        <f t="shared" si="10"/>
        <v>1955545.82</v>
      </c>
      <c r="S48" s="329">
        <f t="shared" si="12"/>
        <v>5500865.0499999998</v>
      </c>
      <c r="T48" s="329">
        <f>SUM(L48:N48)</f>
        <v>2100384.5</v>
      </c>
      <c r="U48" s="342">
        <f t="shared" si="14"/>
        <v>7601249.5499999998</v>
      </c>
      <c r="V48" s="74"/>
    </row>
    <row r="49" spans="1:22" x14ac:dyDescent="0.25">
      <c r="A49" s="48" t="s">
        <v>265</v>
      </c>
      <c r="B49" s="77"/>
      <c r="C49" s="328">
        <f>+MAP!C31</f>
        <v>4759.24</v>
      </c>
      <c r="D49" s="328">
        <f>+MAP!D31</f>
        <v>3577.88</v>
      </c>
      <c r="E49" s="328">
        <f>+MAP!E31</f>
        <v>4702.16</v>
      </c>
      <c r="F49" s="328">
        <f>+MAP!F31</f>
        <v>6728.05</v>
      </c>
      <c r="G49" s="328">
        <f>+MAP!G31</f>
        <v>8362.68</v>
      </c>
      <c r="H49" s="328">
        <f>+MAP!H31</f>
        <v>4196.66</v>
      </c>
      <c r="I49" s="328">
        <f>+MAP!I31</f>
        <v>2528.31</v>
      </c>
      <c r="J49" s="328">
        <f>+MAP!J31</f>
        <v>4522.6899999999996</v>
      </c>
      <c r="K49" s="328">
        <f>+MAP!K31</f>
        <v>6643.11</v>
      </c>
      <c r="L49" s="328">
        <f>+MAP!L31</f>
        <v>5325.72</v>
      </c>
      <c r="M49" s="328">
        <f>+MAP!M31</f>
        <v>5551.67</v>
      </c>
      <c r="N49" s="341">
        <f>+MAP!N31</f>
        <v>3343.2</v>
      </c>
      <c r="O49" s="341">
        <f t="shared" si="8"/>
        <v>13039.279999999999</v>
      </c>
      <c r="P49" s="329">
        <f t="shared" si="9"/>
        <v>19287.39</v>
      </c>
      <c r="Q49" s="329">
        <f t="shared" si="11"/>
        <v>32326.67</v>
      </c>
      <c r="R49" s="329">
        <f t="shared" si="10"/>
        <v>13694.11</v>
      </c>
      <c r="S49" s="329">
        <f t="shared" si="12"/>
        <v>46020.78</v>
      </c>
      <c r="T49" s="329">
        <f t="shared" si="13"/>
        <v>14220.59</v>
      </c>
      <c r="U49" s="342">
        <f t="shared" si="14"/>
        <v>60241.369999999995</v>
      </c>
      <c r="V49" s="74"/>
    </row>
    <row r="50" spans="1:22" x14ac:dyDescent="0.25">
      <c r="A50" s="48" t="s">
        <v>266</v>
      </c>
      <c r="B50" s="77"/>
      <c r="C50" s="328">
        <f>+MAP!C26</f>
        <v>15632.17</v>
      </c>
      <c r="D50" s="328">
        <f>+MAP!D26</f>
        <v>27461.54</v>
      </c>
      <c r="E50" s="328">
        <f>+MAP!E26</f>
        <v>22586.12</v>
      </c>
      <c r="F50" s="328">
        <f>+MAP!F26</f>
        <v>11292.31</v>
      </c>
      <c r="G50" s="328">
        <f>+MAP!G26</f>
        <v>16640.47</v>
      </c>
      <c r="H50" s="328">
        <f>+MAP!H26</f>
        <v>17591.04</v>
      </c>
      <c r="I50" s="328">
        <f>+MAP!I26</f>
        <v>18234.71</v>
      </c>
      <c r="J50" s="328">
        <f>+MAP!J26</f>
        <v>27340.31</v>
      </c>
      <c r="K50" s="328">
        <f>+MAP!K26</f>
        <v>32811.03</v>
      </c>
      <c r="L50" s="328">
        <f>+MAP!L26</f>
        <v>10162.049999999999</v>
      </c>
      <c r="M50" s="328">
        <f>+MAP!M26</f>
        <v>16246.46</v>
      </c>
      <c r="N50" s="341">
        <f>+MAP!N26</f>
        <v>29366.58</v>
      </c>
      <c r="O50" s="341">
        <f t="shared" si="8"/>
        <v>65679.83</v>
      </c>
      <c r="P50" s="329">
        <f t="shared" si="9"/>
        <v>45523.82</v>
      </c>
      <c r="Q50" s="329">
        <f t="shared" si="11"/>
        <v>111203.65</v>
      </c>
      <c r="R50" s="329">
        <f t="shared" si="10"/>
        <v>78386.05</v>
      </c>
      <c r="S50" s="329">
        <f t="shared" si="12"/>
        <v>189589.7</v>
      </c>
      <c r="T50" s="329">
        <f t="shared" si="13"/>
        <v>55775.09</v>
      </c>
      <c r="U50" s="342">
        <f t="shared" si="14"/>
        <v>245364.79</v>
      </c>
      <c r="V50" s="74"/>
    </row>
    <row r="51" spans="1:22" x14ac:dyDescent="0.25">
      <c r="A51" s="48" t="s">
        <v>267</v>
      </c>
      <c r="B51" s="77"/>
      <c r="C51" s="328">
        <f>+MAP!C23</f>
        <v>0</v>
      </c>
      <c r="D51" s="328">
        <f>+MAP!D23</f>
        <v>0</v>
      </c>
      <c r="E51" s="328">
        <f>+MAP!E23</f>
        <v>0</v>
      </c>
      <c r="F51" s="328">
        <f>+MAP!F23</f>
        <v>0</v>
      </c>
      <c r="G51" s="328">
        <f>+MAP!G23</f>
        <v>0</v>
      </c>
      <c r="H51" s="328">
        <f>+MAP!H23</f>
        <v>0</v>
      </c>
      <c r="I51" s="328">
        <f>+MAP!I23</f>
        <v>0</v>
      </c>
      <c r="J51" s="328">
        <f>+MAP!J23</f>
        <v>0</v>
      </c>
      <c r="K51" s="328">
        <f>+MAP!K23</f>
        <v>0</v>
      </c>
      <c r="L51" s="328">
        <f>+MAP!L23</f>
        <v>0</v>
      </c>
      <c r="M51" s="328">
        <f>+MAP!M23</f>
        <v>0</v>
      </c>
      <c r="N51" s="341">
        <f>+MAP!N23</f>
        <v>0</v>
      </c>
      <c r="O51" s="341">
        <f t="shared" si="8"/>
        <v>0</v>
      </c>
      <c r="P51" s="329">
        <f t="shared" si="9"/>
        <v>0</v>
      </c>
      <c r="Q51" s="329">
        <f t="shared" si="11"/>
        <v>0</v>
      </c>
      <c r="R51" s="329">
        <f t="shared" si="10"/>
        <v>0</v>
      </c>
      <c r="S51" s="329">
        <f t="shared" si="12"/>
        <v>0</v>
      </c>
      <c r="T51" s="329">
        <f t="shared" si="13"/>
        <v>0</v>
      </c>
      <c r="U51" s="342">
        <f t="shared" si="14"/>
        <v>0</v>
      </c>
      <c r="V51" s="74"/>
    </row>
    <row r="52" spans="1:22" x14ac:dyDescent="0.25">
      <c r="A52" s="48" t="s">
        <v>268</v>
      </c>
      <c r="B52" s="77"/>
      <c r="C52" s="328">
        <f>+MAP!C22</f>
        <v>0</v>
      </c>
      <c r="D52" s="328">
        <f>+MAP!D22</f>
        <v>0</v>
      </c>
      <c r="E52" s="328">
        <f>+MAP!E22</f>
        <v>0</v>
      </c>
      <c r="F52" s="328">
        <f>+MAP!F22</f>
        <v>0</v>
      </c>
      <c r="G52" s="328">
        <f>+MAP!G22</f>
        <v>0</v>
      </c>
      <c r="H52" s="328">
        <f>+MAP!H22</f>
        <v>0</v>
      </c>
      <c r="I52" s="328">
        <f>+MAP!I22</f>
        <v>0</v>
      </c>
      <c r="J52" s="328">
        <f>+MAP!J22</f>
        <v>0</v>
      </c>
      <c r="K52" s="328">
        <f>+MAP!K22</f>
        <v>0</v>
      </c>
      <c r="L52" s="328">
        <f>+MAP!L22</f>
        <v>0</v>
      </c>
      <c r="M52" s="328">
        <f>+MAP!M22</f>
        <v>0</v>
      </c>
      <c r="N52" s="341">
        <f>+MAP!N22</f>
        <v>0</v>
      </c>
      <c r="O52" s="341">
        <f t="shared" si="8"/>
        <v>0</v>
      </c>
      <c r="P52" s="329">
        <f t="shared" si="9"/>
        <v>0</v>
      </c>
      <c r="Q52" s="329">
        <f t="shared" si="11"/>
        <v>0</v>
      </c>
      <c r="R52" s="329">
        <f t="shared" si="10"/>
        <v>0</v>
      </c>
      <c r="S52" s="329">
        <f t="shared" si="12"/>
        <v>0</v>
      </c>
      <c r="T52" s="329">
        <f t="shared" si="13"/>
        <v>0</v>
      </c>
      <c r="U52" s="342">
        <f t="shared" si="14"/>
        <v>0</v>
      </c>
      <c r="V52" s="74"/>
    </row>
    <row r="53" spans="1:22" x14ac:dyDescent="0.25">
      <c r="A53" s="48" t="s">
        <v>269</v>
      </c>
      <c r="B53" s="77"/>
      <c r="C53" s="328">
        <f>+MAP!C38</f>
        <v>53468.65</v>
      </c>
      <c r="D53" s="328">
        <f>+MAP!D38</f>
        <v>89988.66</v>
      </c>
      <c r="E53" s="328">
        <f>+MAP!E38</f>
        <v>70649.58</v>
      </c>
      <c r="F53" s="328">
        <f>+MAP!F38</f>
        <v>55787.32</v>
      </c>
      <c r="G53" s="328">
        <f>+MAP!G38</f>
        <v>71556.070000000007</v>
      </c>
      <c r="H53" s="328">
        <f>+MAP!H38</f>
        <v>73085.929999999993</v>
      </c>
      <c r="I53" s="328">
        <f>+MAP!I38</f>
        <v>97796.92</v>
      </c>
      <c r="J53" s="328">
        <f>+MAP!J38</f>
        <v>140162.14000000001</v>
      </c>
      <c r="K53" s="328">
        <f>+MAP!K38</f>
        <v>91251.22</v>
      </c>
      <c r="L53" s="328">
        <f>+MAP!L38</f>
        <v>70530.66</v>
      </c>
      <c r="M53" s="328">
        <f>+MAP!M38</f>
        <v>66520.2</v>
      </c>
      <c r="N53" s="341">
        <f>+MAP!N38</f>
        <v>60527.62</v>
      </c>
      <c r="O53" s="341">
        <f t="shared" si="8"/>
        <v>214106.89</v>
      </c>
      <c r="P53" s="329">
        <f t="shared" si="9"/>
        <v>200429.32</v>
      </c>
      <c r="Q53" s="329">
        <f t="shared" ref="Q53:Q60" si="15">+O53+P53</f>
        <v>414536.21</v>
      </c>
      <c r="R53" s="329">
        <f t="shared" si="10"/>
        <v>329210.28000000003</v>
      </c>
      <c r="S53" s="329">
        <f t="shared" ref="S53:S60" si="16">+Q53+R53</f>
        <v>743746.49</v>
      </c>
      <c r="T53" s="329">
        <f t="shared" ref="T53:T60" si="17">SUM(L53:N53)</f>
        <v>197578.47999999998</v>
      </c>
      <c r="U53" s="342">
        <f t="shared" si="14"/>
        <v>941324.97</v>
      </c>
      <c r="V53" s="74"/>
    </row>
    <row r="54" spans="1:22" x14ac:dyDescent="0.25">
      <c r="A54" s="48" t="s">
        <v>270</v>
      </c>
      <c r="B54" s="77"/>
      <c r="C54" s="328">
        <f>+MAP!C60</f>
        <v>54003.31</v>
      </c>
      <c r="D54" s="328">
        <f>+MAP!D60</f>
        <v>67726.86</v>
      </c>
      <c r="E54" s="328">
        <f>+MAP!E60</f>
        <v>52105.81</v>
      </c>
      <c r="F54" s="328">
        <f>+MAP!F60</f>
        <v>38298.65</v>
      </c>
      <c r="G54" s="328">
        <f>+MAP!G60</f>
        <v>57474.5</v>
      </c>
      <c r="H54" s="328">
        <f>+MAP!H60</f>
        <v>46247.03</v>
      </c>
      <c r="I54" s="328">
        <f>+MAP!I60</f>
        <v>54945.52</v>
      </c>
      <c r="J54" s="328">
        <f>+MAP!J60</f>
        <v>49870.92</v>
      </c>
      <c r="K54" s="328">
        <f>+MAP!K60</f>
        <v>52059.86</v>
      </c>
      <c r="L54" s="328">
        <f>+MAP!L60</f>
        <v>41551.99</v>
      </c>
      <c r="M54" s="328">
        <f>+MAP!M60</f>
        <v>72545.38</v>
      </c>
      <c r="N54" s="341">
        <f>+MAP!N60</f>
        <v>57025.67</v>
      </c>
      <c r="O54" s="341">
        <f t="shared" si="8"/>
        <v>173835.97999999998</v>
      </c>
      <c r="P54" s="329">
        <f t="shared" si="9"/>
        <v>142020.18</v>
      </c>
      <c r="Q54" s="329">
        <f t="shared" si="15"/>
        <v>315856.15999999997</v>
      </c>
      <c r="R54" s="329">
        <f t="shared" si="10"/>
        <v>156876.29999999999</v>
      </c>
      <c r="S54" s="329">
        <f t="shared" si="16"/>
        <v>472732.45999999996</v>
      </c>
      <c r="T54" s="329">
        <f t="shared" si="17"/>
        <v>171123.03999999998</v>
      </c>
      <c r="U54" s="342">
        <f t="shared" si="14"/>
        <v>643855.5</v>
      </c>
      <c r="V54" s="74"/>
    </row>
    <row r="55" spans="1:22" x14ac:dyDescent="0.25">
      <c r="A55" s="48" t="s">
        <v>271</v>
      </c>
      <c r="B55" s="77"/>
      <c r="C55" s="328">
        <f>+MAP!C24</f>
        <v>5883665.9500000002</v>
      </c>
      <c r="D55" s="328">
        <f>+MAP!D24</f>
        <v>5664739.1200000001</v>
      </c>
      <c r="E55" s="328">
        <f>+MAP!E24</f>
        <v>5548897.8700000001</v>
      </c>
      <c r="F55" s="328">
        <f>+MAP!F24</f>
        <v>5460809.7800000003</v>
      </c>
      <c r="G55" s="328">
        <f>+MAP!G24</f>
        <v>26512254.489999998</v>
      </c>
      <c r="H55" s="328">
        <f>+MAP!H24</f>
        <v>8464037.4600000009</v>
      </c>
      <c r="I55" s="328">
        <f>+MAP!I24</f>
        <v>7890311.2199999997</v>
      </c>
      <c r="J55" s="328">
        <f>+MAP!J24</f>
        <v>9529960.3399999999</v>
      </c>
      <c r="K55" s="328">
        <f>+MAP!K24</f>
        <v>8439135.7899999991</v>
      </c>
      <c r="L55" s="328">
        <f>+MAP!L24</f>
        <v>7544746.8899999997</v>
      </c>
      <c r="M55" s="328">
        <f>+MAP!M24</f>
        <v>13693378.060000001</v>
      </c>
      <c r="N55" s="342">
        <f>+MAP!N24</f>
        <v>6536789.9100000001</v>
      </c>
      <c r="O55" s="341">
        <f t="shared" si="8"/>
        <v>17097302.940000001</v>
      </c>
      <c r="P55" s="329">
        <f t="shared" si="9"/>
        <v>40437101.730000004</v>
      </c>
      <c r="Q55" s="329">
        <f t="shared" si="15"/>
        <v>57534404.670000002</v>
      </c>
      <c r="R55" s="329">
        <f t="shared" si="10"/>
        <v>25859407.349999998</v>
      </c>
      <c r="S55" s="329">
        <f t="shared" si="16"/>
        <v>83393812.019999996</v>
      </c>
      <c r="T55" s="329">
        <f t="shared" si="17"/>
        <v>27774914.859999999</v>
      </c>
      <c r="U55" s="342">
        <f t="shared" si="14"/>
        <v>111168726.88</v>
      </c>
      <c r="V55" s="74"/>
    </row>
    <row r="56" spans="1:22" x14ac:dyDescent="0.25">
      <c r="A56" s="48" t="s">
        <v>272</v>
      </c>
      <c r="B56" s="77"/>
      <c r="C56" s="328">
        <f>+MAP!C25</f>
        <v>436912.73</v>
      </c>
      <c r="D56" s="328">
        <f>+MAP!D25</f>
        <v>32715.07</v>
      </c>
      <c r="E56" s="328">
        <f>+MAP!E25</f>
        <v>93114.39</v>
      </c>
      <c r="F56" s="328">
        <f>+MAP!F25</f>
        <v>695774.3</v>
      </c>
      <c r="G56" s="328">
        <f>+MAP!G25</f>
        <v>1127413.29</v>
      </c>
      <c r="H56" s="328">
        <f>+MAP!H25</f>
        <v>18953174.609999999</v>
      </c>
      <c r="I56" s="328">
        <f>+MAP!I25</f>
        <v>1290945.6000000001</v>
      </c>
      <c r="J56" s="328">
        <f>+MAP!J25</f>
        <v>190179.27</v>
      </c>
      <c r="K56" s="328">
        <f>+MAP!K25</f>
        <v>855169.57</v>
      </c>
      <c r="L56" s="328">
        <f>+MAP!L25</f>
        <v>949387.55</v>
      </c>
      <c r="M56" s="328">
        <f>+MAP!M25</f>
        <v>1272152.3500000001</v>
      </c>
      <c r="N56" s="342">
        <f>+MAP!N25</f>
        <v>415257.79</v>
      </c>
      <c r="O56" s="341">
        <f t="shared" si="8"/>
        <v>562742.18999999994</v>
      </c>
      <c r="P56" s="329">
        <f t="shared" si="9"/>
        <v>20776362.199999999</v>
      </c>
      <c r="Q56" s="329">
        <f t="shared" si="15"/>
        <v>21339104.390000001</v>
      </c>
      <c r="R56" s="329">
        <f t="shared" si="10"/>
        <v>2336294.44</v>
      </c>
      <c r="S56" s="329">
        <f t="shared" si="16"/>
        <v>23675398.830000002</v>
      </c>
      <c r="T56" s="329">
        <f t="shared" si="17"/>
        <v>2636797.6900000004</v>
      </c>
      <c r="U56" s="342">
        <f t="shared" si="14"/>
        <v>26312196.520000003</v>
      </c>
      <c r="V56" s="74"/>
    </row>
    <row r="57" spans="1:22" x14ac:dyDescent="0.25">
      <c r="A57" s="48" t="s">
        <v>273</v>
      </c>
      <c r="B57" s="77"/>
      <c r="C57" s="328">
        <f>+MAP!C32</f>
        <v>839040.76</v>
      </c>
      <c r="D57" s="328">
        <f>+MAP!D32</f>
        <v>963238.63</v>
      </c>
      <c r="E57" s="328">
        <f>+MAP!E32</f>
        <v>866731.62</v>
      </c>
      <c r="F57" s="328">
        <f>+MAP!F32</f>
        <v>2856243.5</v>
      </c>
      <c r="G57" s="328">
        <f>+MAP!G32</f>
        <v>1109821.99</v>
      </c>
      <c r="H57" s="328">
        <f>+MAP!H32</f>
        <v>889249.87</v>
      </c>
      <c r="I57" s="328">
        <f>+MAP!I32</f>
        <v>747686.31</v>
      </c>
      <c r="J57" s="328">
        <f>+MAP!J32</f>
        <v>803676.06</v>
      </c>
      <c r="K57" s="328">
        <f>+MAP!K32</f>
        <v>904096.39</v>
      </c>
      <c r="L57" s="328">
        <f>+MAP!L32</f>
        <v>986713.11</v>
      </c>
      <c r="M57" s="328">
        <f>+MAP!M32</f>
        <v>1216212.47</v>
      </c>
      <c r="N57" s="342">
        <f>+MAP!N32</f>
        <v>986611.53</v>
      </c>
      <c r="O57" s="341">
        <f t="shared" si="8"/>
        <v>2669011.0100000002</v>
      </c>
      <c r="P57" s="329">
        <f t="shared" si="9"/>
        <v>4855315.3600000003</v>
      </c>
      <c r="Q57" s="329">
        <f t="shared" si="15"/>
        <v>7524326.370000001</v>
      </c>
      <c r="R57" s="329">
        <f t="shared" si="10"/>
        <v>2455458.7600000002</v>
      </c>
      <c r="S57" s="329">
        <f t="shared" si="16"/>
        <v>9979785.1300000008</v>
      </c>
      <c r="T57" s="329">
        <f t="shared" si="17"/>
        <v>3189537.1100000003</v>
      </c>
      <c r="U57" s="342">
        <f t="shared" si="14"/>
        <v>13169322.240000002</v>
      </c>
      <c r="V57" s="74"/>
    </row>
    <row r="58" spans="1:22" x14ac:dyDescent="0.25">
      <c r="A58" s="48" t="s">
        <v>274</v>
      </c>
      <c r="B58" s="77"/>
      <c r="C58" s="328">
        <f>+MAP!C66</f>
        <v>2919288.3</v>
      </c>
      <c r="D58" s="328">
        <f>+MAP!D66</f>
        <v>3599131.61</v>
      </c>
      <c r="E58" s="328">
        <f>+MAP!E66</f>
        <v>2619440.62</v>
      </c>
      <c r="F58" s="328">
        <f>+MAP!F66</f>
        <v>2555370.7999999998</v>
      </c>
      <c r="G58" s="328">
        <f>+MAP!G66</f>
        <v>3035091.17</v>
      </c>
      <c r="H58" s="328">
        <f>+MAP!H66</f>
        <v>2652638.04</v>
      </c>
      <c r="I58" s="328">
        <f>+MAP!I66</f>
        <v>3959332.67</v>
      </c>
      <c r="J58" s="328">
        <f>+MAP!J66</f>
        <v>2989651.61</v>
      </c>
      <c r="K58" s="328">
        <f>+MAP!K66</f>
        <v>2737949.78</v>
      </c>
      <c r="L58" s="328">
        <f>+MAP!L66</f>
        <v>3007703.74</v>
      </c>
      <c r="M58" s="328">
        <f>+MAP!M66</f>
        <v>3812542.64</v>
      </c>
      <c r="N58" s="342">
        <f>+MAP!N66</f>
        <v>2621480.2599999998</v>
      </c>
      <c r="O58" s="341">
        <f t="shared" si="8"/>
        <v>9137860.5300000012</v>
      </c>
      <c r="P58" s="329">
        <f t="shared" si="9"/>
        <v>8243100.0099999998</v>
      </c>
      <c r="Q58" s="329">
        <f t="shared" si="15"/>
        <v>17380960.539999999</v>
      </c>
      <c r="R58" s="329">
        <f t="shared" si="10"/>
        <v>9686934.0599999987</v>
      </c>
      <c r="S58" s="329">
        <f t="shared" si="16"/>
        <v>27067894.599999998</v>
      </c>
      <c r="T58" s="329">
        <f t="shared" si="17"/>
        <v>9441726.6400000006</v>
      </c>
      <c r="U58" s="342">
        <f t="shared" si="14"/>
        <v>36509621.239999995</v>
      </c>
      <c r="V58" s="74"/>
    </row>
    <row r="59" spans="1:22" x14ac:dyDescent="0.25">
      <c r="A59" s="48" t="s">
        <v>275</v>
      </c>
      <c r="B59" s="77"/>
      <c r="C59" s="328">
        <f>+MAP!C67</f>
        <v>3557175.45</v>
      </c>
      <c r="D59" s="328">
        <f>+MAP!D67</f>
        <v>4520301.7300000004</v>
      </c>
      <c r="E59" s="328">
        <f>+MAP!E67</f>
        <v>3461914.86</v>
      </c>
      <c r="F59" s="328">
        <f>+MAP!F67</f>
        <v>3468693.45</v>
      </c>
      <c r="G59" s="328">
        <f>+MAP!G67</f>
        <v>4098627.1</v>
      </c>
      <c r="H59" s="328">
        <f>+MAP!H67</f>
        <v>3298609.6</v>
      </c>
      <c r="I59" s="328">
        <f>+MAP!I67</f>
        <v>4515137.1100000003</v>
      </c>
      <c r="J59" s="328">
        <f>+MAP!J67</f>
        <v>3534470.5</v>
      </c>
      <c r="K59" s="328">
        <f>+MAP!K67</f>
        <v>3529817.44</v>
      </c>
      <c r="L59" s="328">
        <f>+MAP!L67</f>
        <v>3634861.75</v>
      </c>
      <c r="M59" s="328">
        <f>+MAP!M67</f>
        <v>4520816.12</v>
      </c>
      <c r="N59" s="342">
        <f>+MAP!N67</f>
        <v>3439885.44</v>
      </c>
      <c r="O59" s="341">
        <f t="shared" si="8"/>
        <v>11539392.040000001</v>
      </c>
      <c r="P59" s="329">
        <f t="shared" si="9"/>
        <v>10865930.15</v>
      </c>
      <c r="Q59" s="329">
        <f t="shared" si="15"/>
        <v>22405322.190000001</v>
      </c>
      <c r="R59" s="329">
        <f t="shared" si="10"/>
        <v>11579425.050000001</v>
      </c>
      <c r="S59" s="329">
        <f t="shared" si="16"/>
        <v>33984747.240000002</v>
      </c>
      <c r="T59" s="329">
        <f t="shared" si="17"/>
        <v>11595563.310000001</v>
      </c>
      <c r="U59" s="342">
        <f t="shared" si="14"/>
        <v>45580310.550000004</v>
      </c>
      <c r="V59" s="74"/>
    </row>
    <row r="60" spans="1:22" x14ac:dyDescent="0.25">
      <c r="A60" s="48" t="s">
        <v>21</v>
      </c>
      <c r="B60" s="77"/>
      <c r="C60" s="328">
        <f>+MAP!C18</f>
        <v>9261787</v>
      </c>
      <c r="D60" s="328">
        <f>+MAP!D18</f>
        <v>1418660</v>
      </c>
      <c r="E60" s="328">
        <f>+MAP!E18</f>
        <v>1324740</v>
      </c>
      <c r="F60" s="328">
        <f>+MAP!F18</f>
        <v>1353390</v>
      </c>
      <c r="G60" s="328">
        <f>+MAP!G18</f>
        <v>1085860</v>
      </c>
      <c r="H60" s="328">
        <f>+MAP!H18</f>
        <v>1098080</v>
      </c>
      <c r="I60" s="328">
        <f>+MAP!I18</f>
        <v>1309950</v>
      </c>
      <c r="J60" s="328">
        <f>+MAP!J18</f>
        <v>1573530</v>
      </c>
      <c r="K60" s="328">
        <f>+MAP!K18</f>
        <v>1220330</v>
      </c>
      <c r="L60" s="328">
        <f>+MAP!L18</f>
        <v>1364750</v>
      </c>
      <c r="M60" s="328">
        <f>+MAP!M18</f>
        <v>1410250</v>
      </c>
      <c r="N60" s="342">
        <f>+MAP!N18</f>
        <v>949390</v>
      </c>
      <c r="O60" s="341">
        <f t="shared" si="8"/>
        <v>12005187</v>
      </c>
      <c r="P60" s="329">
        <f t="shared" si="9"/>
        <v>3537330</v>
      </c>
      <c r="Q60" s="329">
        <f t="shared" si="15"/>
        <v>15542517</v>
      </c>
      <c r="R60" s="329">
        <f t="shared" si="10"/>
        <v>4103810</v>
      </c>
      <c r="S60" s="329">
        <f t="shared" si="16"/>
        <v>19646327</v>
      </c>
      <c r="T60" s="329">
        <f t="shared" si="17"/>
        <v>3724390</v>
      </c>
      <c r="U60" s="342">
        <f t="shared" si="14"/>
        <v>23370717</v>
      </c>
      <c r="V60" s="74"/>
    </row>
    <row r="61" spans="1:22" x14ac:dyDescent="0.25">
      <c r="A61" s="48" t="s">
        <v>276</v>
      </c>
      <c r="B61" s="77"/>
      <c r="C61" s="328">
        <f>'SUMMARY BY COS'!C63</f>
        <v>0</v>
      </c>
      <c r="D61" s="328">
        <f>'SUMMARY BY COS'!D63</f>
        <v>0</v>
      </c>
      <c r="E61" s="328">
        <f>'SUMMARY BY COS'!E63</f>
        <v>0</v>
      </c>
      <c r="F61" s="328">
        <f>'SUMMARY BY COS'!F63</f>
        <v>0</v>
      </c>
      <c r="G61" s="328">
        <f>'SUMMARY BY COS'!G63</f>
        <v>0</v>
      </c>
      <c r="H61" s="328">
        <f>'SUMMARY BY COS'!H63</f>
        <v>0</v>
      </c>
      <c r="I61" s="328">
        <f>'SUMMARY BY COS'!I63</f>
        <v>0</v>
      </c>
      <c r="J61" s="328">
        <f>'SUMMARY BY COS'!J63</f>
        <v>0</v>
      </c>
      <c r="K61" s="328">
        <f>'SUMMARY BY COS'!K63</f>
        <v>0</v>
      </c>
      <c r="L61" s="328">
        <f>'SUMMARY BY COS'!L63</f>
        <v>0</v>
      </c>
      <c r="M61" s="328">
        <f>'SUMMARY BY COS'!M63</f>
        <v>0</v>
      </c>
      <c r="N61" s="342">
        <f>'SUMMARY BY COS'!N63</f>
        <v>0</v>
      </c>
      <c r="O61" s="341">
        <f t="shared" si="8"/>
        <v>0</v>
      </c>
      <c r="P61" s="329">
        <f t="shared" si="9"/>
        <v>0</v>
      </c>
      <c r="Q61" s="329">
        <f t="shared" si="11"/>
        <v>0</v>
      </c>
      <c r="R61" s="329">
        <f t="shared" si="10"/>
        <v>0</v>
      </c>
      <c r="S61" s="329">
        <f t="shared" si="12"/>
        <v>0</v>
      </c>
      <c r="T61" s="329">
        <f t="shared" si="13"/>
        <v>0</v>
      </c>
      <c r="U61" s="342">
        <f t="shared" si="14"/>
        <v>0</v>
      </c>
      <c r="V61" s="74"/>
    </row>
    <row r="62" spans="1:22" x14ac:dyDescent="0.25">
      <c r="A62" s="48" t="s">
        <v>277</v>
      </c>
      <c r="B62" s="77"/>
      <c r="C62" s="328">
        <f>+MAP!C57</f>
        <v>34642402.140000001</v>
      </c>
      <c r="D62" s="328">
        <f>+MAP!D57</f>
        <v>46696986.350000001</v>
      </c>
      <c r="E62" s="328">
        <f>+MAP!E57</f>
        <v>36594759.060000002</v>
      </c>
      <c r="F62" s="328">
        <f>+MAP!F57</f>
        <v>36363915.57</v>
      </c>
      <c r="G62" s="328">
        <f>+MAP!G57</f>
        <v>44196070.909999996</v>
      </c>
      <c r="H62" s="328">
        <f>+MAP!H57</f>
        <v>37008992.960000001</v>
      </c>
      <c r="I62" s="328">
        <f>+MAP!I57</f>
        <v>45394371.420000002</v>
      </c>
      <c r="J62" s="328">
        <f>+MAP!J57</f>
        <v>39489806.649999999</v>
      </c>
      <c r="K62" s="328">
        <f>+MAP!K57</f>
        <v>39981411.350000001</v>
      </c>
      <c r="L62" s="328">
        <f>+MAP!L57</f>
        <v>36543689.25</v>
      </c>
      <c r="M62" s="328">
        <f>+MAP!M57</f>
        <v>49930240.149999999</v>
      </c>
      <c r="N62" s="342">
        <f>+MAP!N57</f>
        <v>40008177.219999999</v>
      </c>
      <c r="O62" s="341">
        <f t="shared" si="8"/>
        <v>117934147.55000001</v>
      </c>
      <c r="P62" s="329">
        <f t="shared" si="9"/>
        <v>117568979.44</v>
      </c>
      <c r="Q62" s="329">
        <f t="shared" si="11"/>
        <v>235503126.99000001</v>
      </c>
      <c r="R62" s="329">
        <f t="shared" si="10"/>
        <v>124865589.41999999</v>
      </c>
      <c r="S62" s="329">
        <f t="shared" si="12"/>
        <v>360368716.40999997</v>
      </c>
      <c r="T62" s="329">
        <f t="shared" si="13"/>
        <v>126482106.62</v>
      </c>
      <c r="U62" s="342">
        <f t="shared" si="14"/>
        <v>486850823.02999997</v>
      </c>
      <c r="V62" s="74"/>
    </row>
    <row r="63" spans="1:22" x14ac:dyDescent="0.25">
      <c r="A63" s="48" t="s">
        <v>308</v>
      </c>
      <c r="B63" s="77"/>
      <c r="C63" s="328">
        <f>+MAP!C71</f>
        <v>0</v>
      </c>
      <c r="D63" s="328">
        <f>+MAP!D71</f>
        <v>0</v>
      </c>
      <c r="E63" s="328">
        <f>+MAP!E71</f>
        <v>0</v>
      </c>
      <c r="F63" s="328">
        <f>+MAP!F71</f>
        <v>0</v>
      </c>
      <c r="G63" s="328">
        <f>+MAP!G71</f>
        <v>0</v>
      </c>
      <c r="H63" s="328">
        <f>+MAP!H71</f>
        <v>0</v>
      </c>
      <c r="I63" s="328">
        <f>+MAP!I71</f>
        <v>0</v>
      </c>
      <c r="J63" s="328">
        <f>+MAP!J71</f>
        <v>0</v>
      </c>
      <c r="K63" s="328">
        <f>+MAP!K71</f>
        <v>0</v>
      </c>
      <c r="L63" s="328">
        <f>+MAP!L71</f>
        <v>0</v>
      </c>
      <c r="M63" s="328">
        <f>+MAP!M71</f>
        <v>0</v>
      </c>
      <c r="N63" s="342">
        <f>+MAP!N71</f>
        <v>0</v>
      </c>
      <c r="O63" s="341">
        <f t="shared" si="8"/>
        <v>0</v>
      </c>
      <c r="P63" s="329">
        <f t="shared" si="9"/>
        <v>0</v>
      </c>
      <c r="Q63" s="329">
        <f t="shared" si="11"/>
        <v>0</v>
      </c>
      <c r="R63" s="329">
        <f t="shared" si="10"/>
        <v>0</v>
      </c>
      <c r="S63" s="329">
        <f t="shared" si="12"/>
        <v>0</v>
      </c>
      <c r="T63" s="329">
        <f t="shared" si="13"/>
        <v>0</v>
      </c>
      <c r="U63" s="342">
        <f t="shared" si="14"/>
        <v>0</v>
      </c>
      <c r="V63" s="74"/>
    </row>
    <row r="64" spans="1:22" x14ac:dyDescent="0.25">
      <c r="A64" s="48" t="s">
        <v>278</v>
      </c>
      <c r="B64" s="77"/>
      <c r="C64" s="328">
        <f>+MAP!C72</f>
        <v>19967</v>
      </c>
      <c r="D64" s="328">
        <f>+MAP!D72</f>
        <v>26457.119999999999</v>
      </c>
      <c r="E64" s="328">
        <f>+MAP!E72</f>
        <v>28601.7</v>
      </c>
      <c r="F64" s="328">
        <f>+MAP!F72</f>
        <v>29436</v>
      </c>
      <c r="G64" s="328">
        <f>+MAP!G72</f>
        <v>53134.43</v>
      </c>
      <c r="H64" s="328">
        <f>+MAP!H72</f>
        <v>76259.759999999995</v>
      </c>
      <c r="I64" s="328">
        <f>+MAP!I72</f>
        <v>71170.259999999995</v>
      </c>
      <c r="J64" s="328">
        <f>+MAP!J72</f>
        <v>68274.399999999994</v>
      </c>
      <c r="K64" s="328">
        <f>+MAP!K72</f>
        <v>71258.850000000006</v>
      </c>
      <c r="L64" s="328">
        <f>+MAP!L72</f>
        <v>88220.63</v>
      </c>
      <c r="M64" s="328">
        <f>+MAP!M72</f>
        <v>87361.97</v>
      </c>
      <c r="N64" s="342">
        <f>+MAP!N72</f>
        <v>83779.02</v>
      </c>
      <c r="O64" s="341">
        <f t="shared" si="8"/>
        <v>75025.819999999992</v>
      </c>
      <c r="P64" s="329">
        <f t="shared" si="9"/>
        <v>158830.19</v>
      </c>
      <c r="Q64" s="329">
        <f t="shared" si="11"/>
        <v>233856.01</v>
      </c>
      <c r="R64" s="329">
        <f t="shared" si="10"/>
        <v>210703.50999999998</v>
      </c>
      <c r="S64" s="329">
        <f t="shared" si="12"/>
        <v>444559.52</v>
      </c>
      <c r="T64" s="329">
        <f t="shared" si="13"/>
        <v>259361.62</v>
      </c>
      <c r="U64" s="342">
        <f t="shared" si="14"/>
        <v>703921.14</v>
      </c>
      <c r="V64" s="74"/>
    </row>
    <row r="65" spans="1:22" x14ac:dyDescent="0.25">
      <c r="A65" s="48" t="s">
        <v>279</v>
      </c>
      <c r="B65" s="77"/>
      <c r="C65" s="328">
        <f>+MAP!C110</f>
        <v>4277.7700000000004</v>
      </c>
      <c r="D65" s="328">
        <f>+MAP!D110</f>
        <v>2747.48</v>
      </c>
      <c r="E65" s="328">
        <f>+MAP!E110</f>
        <v>10195.09</v>
      </c>
      <c r="F65" s="328">
        <f>+MAP!F110</f>
        <v>-4767.09</v>
      </c>
      <c r="G65" s="328">
        <f>+MAP!G110</f>
        <v>9233.67</v>
      </c>
      <c r="H65" s="328">
        <f>+MAP!H110</f>
        <v>6309.78</v>
      </c>
      <c r="I65" s="328">
        <f>+MAP!I110</f>
        <v>-43919.22</v>
      </c>
      <c r="J65" s="328">
        <f>+MAP!J110</f>
        <v>5790.5</v>
      </c>
      <c r="K65" s="328">
        <f>+MAP!K110</f>
        <v>14450.58</v>
      </c>
      <c r="L65" s="328">
        <f>+MAP!L110</f>
        <v>27060.6</v>
      </c>
      <c r="M65" s="328">
        <f>+MAP!M110</f>
        <v>8825.61</v>
      </c>
      <c r="N65" s="342">
        <f>+MAP!N110</f>
        <v>28243.33</v>
      </c>
      <c r="O65" s="341">
        <f t="shared" si="8"/>
        <v>17220.34</v>
      </c>
      <c r="P65" s="329">
        <f t="shared" si="9"/>
        <v>10776.36</v>
      </c>
      <c r="Q65" s="329">
        <f t="shared" si="11"/>
        <v>27996.7</v>
      </c>
      <c r="R65" s="329">
        <f t="shared" si="10"/>
        <v>-23678.14</v>
      </c>
      <c r="S65" s="329">
        <f t="shared" si="12"/>
        <v>4318.5600000000013</v>
      </c>
      <c r="T65" s="329">
        <f t="shared" si="13"/>
        <v>64129.54</v>
      </c>
      <c r="U65" s="342">
        <f t="shared" si="14"/>
        <v>68448.100000000006</v>
      </c>
      <c r="V65" s="74"/>
    </row>
    <row r="66" spans="1:22" x14ac:dyDescent="0.25">
      <c r="A66" s="48" t="s">
        <v>280</v>
      </c>
      <c r="B66" s="77"/>
      <c r="C66" s="328">
        <f>'SUMMARY BY COS'!C107</f>
        <v>97673.16</v>
      </c>
      <c r="D66" s="328">
        <f>'SUMMARY BY COS'!D107</f>
        <v>0</v>
      </c>
      <c r="E66" s="328">
        <f>'SUMMARY BY COS'!E107</f>
        <v>0</v>
      </c>
      <c r="F66" s="328">
        <f>'SUMMARY BY COS'!F107</f>
        <v>91091.29</v>
      </c>
      <c r="G66" s="328">
        <f>'SUMMARY BY COS'!G107</f>
        <v>0</v>
      </c>
      <c r="H66" s="328">
        <f>'SUMMARY BY COS'!H107</f>
        <v>0</v>
      </c>
      <c r="I66" s="328">
        <f>'SUMMARY BY COS'!I107</f>
        <v>204334.41</v>
      </c>
      <c r="J66" s="328">
        <f>'SUMMARY BY COS'!J107</f>
        <v>0</v>
      </c>
      <c r="K66" s="328">
        <f>'SUMMARY BY COS'!K107</f>
        <v>0</v>
      </c>
      <c r="L66" s="328">
        <f>'SUMMARY BY COS'!L107</f>
        <v>0</v>
      </c>
      <c r="M66" s="328">
        <f>'SUMMARY BY COS'!M107</f>
        <v>212242.34</v>
      </c>
      <c r="N66" s="342">
        <f>'SUMMARY BY COS'!N107</f>
        <v>0</v>
      </c>
      <c r="O66" s="341">
        <f t="shared" si="8"/>
        <v>97673.16</v>
      </c>
      <c r="P66" s="329">
        <f t="shared" si="9"/>
        <v>91091.29</v>
      </c>
      <c r="Q66" s="329">
        <f t="shared" si="11"/>
        <v>188764.45</v>
      </c>
      <c r="R66" s="329">
        <f t="shared" si="10"/>
        <v>204334.41</v>
      </c>
      <c r="S66" s="329">
        <f t="shared" si="12"/>
        <v>393098.86</v>
      </c>
      <c r="T66" s="329">
        <f t="shared" si="13"/>
        <v>212242.34</v>
      </c>
      <c r="U66" s="342">
        <f t="shared" si="14"/>
        <v>605341.19999999995</v>
      </c>
      <c r="V66" s="74"/>
    </row>
    <row r="67" spans="1:22" x14ac:dyDescent="0.25">
      <c r="A67" s="48" t="s">
        <v>281</v>
      </c>
      <c r="B67" s="77"/>
      <c r="C67" s="328">
        <f>MAP!C65</f>
        <v>0</v>
      </c>
      <c r="D67" s="328">
        <f>MAP!D65</f>
        <v>0</v>
      </c>
      <c r="E67" s="328">
        <f>MAP!E65</f>
        <v>0</v>
      </c>
      <c r="F67" s="328">
        <f>MAP!F65</f>
        <v>0</v>
      </c>
      <c r="G67" s="328">
        <f>MAP!G65</f>
        <v>0</v>
      </c>
      <c r="H67" s="328">
        <f>MAP!H65</f>
        <v>0</v>
      </c>
      <c r="I67" s="328">
        <f>MAP!I65</f>
        <v>0</v>
      </c>
      <c r="J67" s="328">
        <f>MAP!J65</f>
        <v>0</v>
      </c>
      <c r="K67" s="328">
        <f>MAP!K65</f>
        <v>0</v>
      </c>
      <c r="L67" s="328">
        <f>MAP!L65</f>
        <v>0</v>
      </c>
      <c r="M67" s="328">
        <f>MAP!M65</f>
        <v>0</v>
      </c>
      <c r="N67" s="342">
        <f>MAP!N65</f>
        <v>0</v>
      </c>
      <c r="O67" s="341">
        <f t="shared" si="8"/>
        <v>0</v>
      </c>
      <c r="P67" s="329">
        <f t="shared" si="9"/>
        <v>0</v>
      </c>
      <c r="Q67" s="329">
        <f t="shared" si="11"/>
        <v>0</v>
      </c>
      <c r="R67" s="329">
        <f t="shared" si="10"/>
        <v>0</v>
      </c>
      <c r="S67" s="329">
        <f t="shared" si="12"/>
        <v>0</v>
      </c>
      <c r="T67" s="329">
        <f t="shared" si="13"/>
        <v>0</v>
      </c>
      <c r="U67" s="342">
        <f t="shared" si="14"/>
        <v>0</v>
      </c>
      <c r="V67" s="74"/>
    </row>
    <row r="68" spans="1:22" x14ac:dyDescent="0.25">
      <c r="A68" s="48" t="s">
        <v>282</v>
      </c>
      <c r="B68" s="77"/>
      <c r="C68" s="328">
        <f>+MAP!C37</f>
        <v>17244.66</v>
      </c>
      <c r="D68" s="328">
        <f>+MAP!D37</f>
        <v>19737.689999999999</v>
      </c>
      <c r="E68" s="328">
        <f>+MAP!E37</f>
        <v>16401.84</v>
      </c>
      <c r="F68" s="328">
        <f>+MAP!F37</f>
        <v>12676.05</v>
      </c>
      <c r="G68" s="328">
        <f>+MAP!G37</f>
        <v>17374.810000000001</v>
      </c>
      <c r="H68" s="328">
        <f>+MAP!H37</f>
        <v>10076.299999999999</v>
      </c>
      <c r="I68" s="328">
        <f>+MAP!I37</f>
        <v>13378.7</v>
      </c>
      <c r="J68" s="328">
        <f>+MAP!J37</f>
        <v>24471.21</v>
      </c>
      <c r="K68" s="328">
        <f>+MAP!K37</f>
        <v>23928.98</v>
      </c>
      <c r="L68" s="328">
        <f>+MAP!L37</f>
        <v>20816.79</v>
      </c>
      <c r="M68" s="328">
        <f>+MAP!M37</f>
        <v>24054.59</v>
      </c>
      <c r="N68" s="342">
        <f>+MAP!N37</f>
        <v>19227.2</v>
      </c>
      <c r="O68" s="341">
        <f t="shared" si="8"/>
        <v>53384.19</v>
      </c>
      <c r="P68" s="329">
        <f t="shared" si="9"/>
        <v>40127.160000000003</v>
      </c>
      <c r="Q68" s="329">
        <f t="shared" si="11"/>
        <v>93511.35</v>
      </c>
      <c r="R68" s="329">
        <f t="shared" si="10"/>
        <v>61778.89</v>
      </c>
      <c r="S68" s="329">
        <f t="shared" si="12"/>
        <v>155290.23999999999</v>
      </c>
      <c r="T68" s="329">
        <f t="shared" si="13"/>
        <v>64098.58</v>
      </c>
      <c r="U68" s="342">
        <f t="shared" si="14"/>
        <v>219388.82</v>
      </c>
      <c r="V68" s="74"/>
    </row>
    <row r="69" spans="1:22" x14ac:dyDescent="0.25">
      <c r="A69" s="75" t="s">
        <v>283</v>
      </c>
      <c r="B69" s="285"/>
      <c r="C69" s="328">
        <f>+MAP!C20</f>
        <v>17880</v>
      </c>
      <c r="D69" s="328">
        <f>+MAP!D20</f>
        <v>45594</v>
      </c>
      <c r="E69" s="328">
        <f>+MAP!E20</f>
        <v>17880</v>
      </c>
      <c r="F69" s="328">
        <f>+MAP!F20</f>
        <v>18774</v>
      </c>
      <c r="G69" s="328">
        <f>+MAP!G20</f>
        <v>33972</v>
      </c>
      <c r="H69" s="328">
        <f>+MAP!H20</f>
        <v>20562</v>
      </c>
      <c r="I69" s="328">
        <f>+MAP!I20</f>
        <v>45594</v>
      </c>
      <c r="J69" s="328">
        <f>+MAP!J20</f>
        <v>15198</v>
      </c>
      <c r="K69" s="328">
        <f>+MAP!K20</f>
        <v>27714</v>
      </c>
      <c r="L69" s="328">
        <f>+MAP!L20</f>
        <v>270590.84000000003</v>
      </c>
      <c r="M69" s="328">
        <f>+MAP!M20</f>
        <v>114314.17</v>
      </c>
      <c r="N69" s="342">
        <f>+MAP!N20</f>
        <v>69455.59</v>
      </c>
      <c r="O69" s="341">
        <f t="shared" si="8"/>
        <v>81354</v>
      </c>
      <c r="P69" s="329">
        <f t="shared" si="9"/>
        <v>73308</v>
      </c>
      <c r="Q69" s="329">
        <f t="shared" si="11"/>
        <v>154662</v>
      </c>
      <c r="R69" s="329">
        <f t="shared" si="10"/>
        <v>88506</v>
      </c>
      <c r="S69" s="329">
        <f t="shared" si="12"/>
        <v>243168</v>
      </c>
      <c r="T69" s="329">
        <f t="shared" si="13"/>
        <v>454360.6</v>
      </c>
      <c r="U69" s="342">
        <f t="shared" si="14"/>
        <v>697528.6</v>
      </c>
      <c r="V69" s="74"/>
    </row>
    <row r="70" spans="1:22" x14ac:dyDescent="0.25">
      <c r="A70" s="48" t="s">
        <v>284</v>
      </c>
      <c r="B70" s="77"/>
      <c r="C70" s="328">
        <f>+MAP!C19</f>
        <v>0</v>
      </c>
      <c r="D70" s="328">
        <f>+MAP!D19</f>
        <v>0</v>
      </c>
      <c r="E70" s="328">
        <f>+MAP!E19</f>
        <v>0</v>
      </c>
      <c r="F70" s="328">
        <f>+MAP!F19</f>
        <v>0</v>
      </c>
      <c r="G70" s="328">
        <f>+MAP!G19</f>
        <v>0</v>
      </c>
      <c r="H70" s="328">
        <f>+MAP!H19</f>
        <v>0</v>
      </c>
      <c r="I70" s="328">
        <f>+MAP!I19</f>
        <v>0</v>
      </c>
      <c r="J70" s="328">
        <f>+MAP!J19</f>
        <v>0</v>
      </c>
      <c r="K70" s="328">
        <f>+MAP!K19</f>
        <v>0</v>
      </c>
      <c r="L70" s="328">
        <f>+MAP!L19</f>
        <v>0</v>
      </c>
      <c r="M70" s="328">
        <f>+MAP!M19</f>
        <v>0</v>
      </c>
      <c r="N70" s="342">
        <f>+MAP!N19</f>
        <v>0</v>
      </c>
      <c r="O70" s="341">
        <f t="shared" si="8"/>
        <v>0</v>
      </c>
      <c r="P70" s="329">
        <f t="shared" si="9"/>
        <v>0</v>
      </c>
      <c r="Q70" s="329">
        <f t="shared" si="11"/>
        <v>0</v>
      </c>
      <c r="R70" s="329">
        <f t="shared" si="10"/>
        <v>0</v>
      </c>
      <c r="S70" s="329">
        <f t="shared" si="12"/>
        <v>0</v>
      </c>
      <c r="T70" s="329">
        <f t="shared" si="13"/>
        <v>0</v>
      </c>
      <c r="U70" s="342">
        <f t="shared" si="14"/>
        <v>0</v>
      </c>
      <c r="V70" s="74"/>
    </row>
    <row r="71" spans="1:22" x14ac:dyDescent="0.25">
      <c r="A71" s="48" t="s">
        <v>328</v>
      </c>
      <c r="B71" s="77"/>
      <c r="C71" s="328">
        <f>+MAP!C12</f>
        <v>72506.710000000006</v>
      </c>
      <c r="D71" s="328">
        <f>+MAP!D12</f>
        <v>95394.54</v>
      </c>
      <c r="E71" s="328">
        <f>+MAP!E12</f>
        <v>82736.22</v>
      </c>
      <c r="F71" s="328">
        <f>+MAP!F12</f>
        <v>68655.34</v>
      </c>
      <c r="G71" s="328">
        <f>+MAP!G12</f>
        <v>104243.27</v>
      </c>
      <c r="H71" s="328">
        <f>+MAP!H12</f>
        <v>79735.600000000006</v>
      </c>
      <c r="I71" s="328">
        <f>+MAP!I12</f>
        <v>68566.48</v>
      </c>
      <c r="J71" s="328">
        <f>+MAP!J12</f>
        <v>103364.03</v>
      </c>
      <c r="K71" s="328">
        <f>+MAP!K12</f>
        <v>667647.64</v>
      </c>
      <c r="L71" s="328">
        <f>+MAP!L12</f>
        <v>510559.36</v>
      </c>
      <c r="M71" s="328">
        <f>+MAP!M12</f>
        <v>926404.17</v>
      </c>
      <c r="N71" s="342">
        <f>+MAP!N12</f>
        <v>77378.039999999994</v>
      </c>
      <c r="O71" s="341">
        <f t="shared" si="8"/>
        <v>250637.47</v>
      </c>
      <c r="P71" s="329">
        <f t="shared" si="9"/>
        <v>252634.21</v>
      </c>
      <c r="Q71" s="329">
        <f t="shared" si="11"/>
        <v>503271.67999999999</v>
      </c>
      <c r="R71" s="329">
        <f t="shared" si="10"/>
        <v>839578.15</v>
      </c>
      <c r="S71" s="329">
        <f>+Q71+R71</f>
        <v>1342849.83</v>
      </c>
      <c r="T71" s="329">
        <f t="shared" si="13"/>
        <v>1514341.57</v>
      </c>
      <c r="U71" s="342">
        <f t="shared" si="14"/>
        <v>2857191.4000000004</v>
      </c>
      <c r="V71" s="74"/>
    </row>
    <row r="72" spans="1:22" x14ac:dyDescent="0.25">
      <c r="A72" s="48" t="s">
        <v>790</v>
      </c>
      <c r="B72" s="77"/>
      <c r="C72" s="328">
        <f>+MAP!C13</f>
        <v>0</v>
      </c>
      <c r="D72" s="328">
        <f>+MAP!D13</f>
        <v>0</v>
      </c>
      <c r="E72" s="328">
        <f>+MAP!E13</f>
        <v>0</v>
      </c>
      <c r="F72" s="328">
        <f>+MAP!F13</f>
        <v>0</v>
      </c>
      <c r="G72" s="328">
        <f>+MAP!G13</f>
        <v>0</v>
      </c>
      <c r="H72" s="328">
        <f>+MAP!H13</f>
        <v>0</v>
      </c>
      <c r="I72" s="328">
        <f>+MAP!I13</f>
        <v>0</v>
      </c>
      <c r="J72" s="328">
        <f>+MAP!J13</f>
        <v>0</v>
      </c>
      <c r="K72" s="328">
        <f>+MAP!K13</f>
        <v>0</v>
      </c>
      <c r="L72" s="328">
        <f>+MAP!L13</f>
        <v>0</v>
      </c>
      <c r="M72" s="328">
        <f>+MAP!M13</f>
        <v>0</v>
      </c>
      <c r="N72" s="342">
        <f>+MAP!N13</f>
        <v>0</v>
      </c>
      <c r="O72" s="340">
        <f>SUM(C72,D72,E72)</f>
        <v>0</v>
      </c>
      <c r="P72" s="340">
        <f>SUM(F72,G72,H72)</f>
        <v>0</v>
      </c>
      <c r="Q72" s="340">
        <f>SUM(O72,P72)</f>
        <v>0</v>
      </c>
      <c r="R72" s="340">
        <f>SUM(I72,J72,K72)</f>
        <v>0</v>
      </c>
      <c r="S72" s="340">
        <f>+Q72+R72</f>
        <v>0</v>
      </c>
      <c r="T72" s="329">
        <f>SUM(L72:N72)</f>
        <v>0</v>
      </c>
      <c r="U72" s="342">
        <f>+S72+T72</f>
        <v>0</v>
      </c>
      <c r="V72" s="74"/>
    </row>
    <row r="73" spans="1:22" x14ac:dyDescent="0.25">
      <c r="A73" s="48" t="s">
        <v>786</v>
      </c>
      <c r="B73" s="77"/>
      <c r="C73" s="328">
        <f>MAP!C93</f>
        <v>1320594.6499999999</v>
      </c>
      <c r="D73" s="328">
        <f>MAP!D93</f>
        <v>1669584.41</v>
      </c>
      <c r="E73" s="328">
        <f>MAP!E93</f>
        <v>1927435.29</v>
      </c>
      <c r="F73" s="328">
        <f>MAP!F93</f>
        <v>2623464.52</v>
      </c>
      <c r="G73" s="328">
        <f>MAP!G93</f>
        <v>2283503.7200000002</v>
      </c>
      <c r="H73" s="328">
        <f>MAP!H93</f>
        <v>2589810.56</v>
      </c>
      <c r="I73" s="328">
        <f>MAP!I93</f>
        <v>2500387</v>
      </c>
      <c r="J73" s="328">
        <f>MAP!J93</f>
        <v>2749958.31</v>
      </c>
      <c r="K73" s="328">
        <f>MAP!K93</f>
        <v>2789234.4</v>
      </c>
      <c r="L73" s="328">
        <f>MAP!L93</f>
        <v>3088006.75</v>
      </c>
      <c r="M73" s="328">
        <f>MAP!M93</f>
        <v>4808527.63</v>
      </c>
      <c r="N73" s="342">
        <f>MAP!N93</f>
        <v>3823675.8</v>
      </c>
      <c r="O73" s="341">
        <f t="shared" si="8"/>
        <v>4917614.3499999996</v>
      </c>
      <c r="P73" s="329">
        <f t="shared" si="9"/>
        <v>7496778.8000000007</v>
      </c>
      <c r="Q73" s="329">
        <f t="shared" si="11"/>
        <v>12414393.15</v>
      </c>
      <c r="R73" s="329">
        <f t="shared" si="10"/>
        <v>8039579.7100000009</v>
      </c>
      <c r="S73" s="329">
        <f t="shared" si="12"/>
        <v>20453972.859999999</v>
      </c>
      <c r="T73" s="329">
        <f t="shared" si="13"/>
        <v>11720210.18</v>
      </c>
      <c r="U73" s="342">
        <f t="shared" si="14"/>
        <v>32174183.039999999</v>
      </c>
      <c r="V73" s="74"/>
    </row>
    <row r="74" spans="1:22" x14ac:dyDescent="0.25">
      <c r="A74" s="48" t="s">
        <v>329</v>
      </c>
      <c r="B74" s="77"/>
      <c r="C74" s="328">
        <f>+MAP!C21</f>
        <v>1113024</v>
      </c>
      <c r="D74" s="328">
        <f>+MAP!D21</f>
        <v>1313961</v>
      </c>
      <c r="E74" s="328">
        <f>+MAP!E21</f>
        <v>1046061</v>
      </c>
      <c r="F74" s="328">
        <f>+MAP!F21</f>
        <v>1099887</v>
      </c>
      <c r="G74" s="328">
        <f>+MAP!G21</f>
        <v>1404112.43</v>
      </c>
      <c r="H74" s="328">
        <f>+MAP!H21</f>
        <v>1184430</v>
      </c>
      <c r="I74" s="328">
        <f>+MAP!I21</f>
        <v>1070235</v>
      </c>
      <c r="J74" s="328">
        <f>+MAP!J21</f>
        <v>957867</v>
      </c>
      <c r="K74" s="328">
        <f>+MAP!K21</f>
        <v>1148691</v>
      </c>
      <c r="L74" s="328">
        <f>+MAP!L21</f>
        <v>1164195</v>
      </c>
      <c r="M74" s="328">
        <f>+MAP!M21</f>
        <v>1382760</v>
      </c>
      <c r="N74" s="342">
        <f>+MAP!N21</f>
        <v>1030043.33</v>
      </c>
      <c r="O74" s="341">
        <f t="shared" si="8"/>
        <v>3473046</v>
      </c>
      <c r="P74" s="329">
        <f t="shared" si="9"/>
        <v>3688429.4299999997</v>
      </c>
      <c r="Q74" s="329">
        <f t="shared" si="11"/>
        <v>7161475.4299999997</v>
      </c>
      <c r="R74" s="329">
        <f t="shared" si="10"/>
        <v>3176793</v>
      </c>
      <c r="S74" s="329">
        <f t="shared" si="12"/>
        <v>10338268.43</v>
      </c>
      <c r="T74" s="329">
        <f t="shared" si="13"/>
        <v>3576998.33</v>
      </c>
      <c r="U74" s="342">
        <f t="shared" si="14"/>
        <v>13915266.76</v>
      </c>
      <c r="V74" s="74"/>
    </row>
    <row r="75" spans="1:22" x14ac:dyDescent="0.25">
      <c r="A75" s="48" t="s">
        <v>350</v>
      </c>
      <c r="B75" s="77"/>
      <c r="C75" s="328">
        <f>+MAP!C76</f>
        <v>0</v>
      </c>
      <c r="D75" s="328">
        <f>+MAP!D76</f>
        <v>0</v>
      </c>
      <c r="E75" s="328">
        <f>+MAP!E76</f>
        <v>400</v>
      </c>
      <c r="F75" s="328">
        <f>+MAP!F76</f>
        <v>240</v>
      </c>
      <c r="G75" s="328">
        <f>+MAP!G76</f>
        <v>280</v>
      </c>
      <c r="H75" s="328">
        <f>+MAP!H76</f>
        <v>160</v>
      </c>
      <c r="I75" s="328">
        <f>+MAP!I76</f>
        <v>240</v>
      </c>
      <c r="J75" s="328">
        <f>+MAP!J76</f>
        <v>320</v>
      </c>
      <c r="K75" s="328">
        <f>+MAP!K76</f>
        <v>518.79</v>
      </c>
      <c r="L75" s="328">
        <f>+MAP!L76</f>
        <v>1115.8</v>
      </c>
      <c r="M75" s="328">
        <f>+MAP!M76</f>
        <v>240</v>
      </c>
      <c r="N75" s="342">
        <f>+MAP!N76</f>
        <v>0</v>
      </c>
      <c r="O75" s="341">
        <f t="shared" si="8"/>
        <v>400</v>
      </c>
      <c r="P75" s="329">
        <f t="shared" si="9"/>
        <v>680</v>
      </c>
      <c r="Q75" s="329">
        <f t="shared" si="11"/>
        <v>1080</v>
      </c>
      <c r="R75" s="329">
        <f t="shared" si="10"/>
        <v>1078.79</v>
      </c>
      <c r="S75" s="329">
        <f t="shared" si="12"/>
        <v>2158.79</v>
      </c>
      <c r="T75" s="329">
        <f t="shared" si="13"/>
        <v>1355.8</v>
      </c>
      <c r="U75" s="342">
        <f t="shared" si="14"/>
        <v>3514.59</v>
      </c>
      <c r="V75" s="74"/>
    </row>
    <row r="76" spans="1:22" x14ac:dyDescent="0.25">
      <c r="A76" s="48" t="s">
        <v>750</v>
      </c>
      <c r="B76" s="77"/>
      <c r="C76" s="328">
        <f>MAP!C77</f>
        <v>400063.4</v>
      </c>
      <c r="D76" s="328">
        <f>MAP!D77</f>
        <v>480570.9</v>
      </c>
      <c r="E76" s="328">
        <f>MAP!E77</f>
        <v>301168.69</v>
      </c>
      <c r="F76" s="328">
        <f>MAP!F77</f>
        <v>361437.68</v>
      </c>
      <c r="G76" s="328">
        <f>MAP!G77</f>
        <v>451713.69</v>
      </c>
      <c r="H76" s="328">
        <f>MAP!H77</f>
        <v>397243.19</v>
      </c>
      <c r="I76" s="328">
        <f>MAP!I77</f>
        <v>462614.57</v>
      </c>
      <c r="J76" s="328">
        <f>MAP!J77</f>
        <v>464926.24</v>
      </c>
      <c r="K76" s="328">
        <f>MAP!K77</f>
        <v>452462.45</v>
      </c>
      <c r="L76" s="328">
        <f>MAP!L77</f>
        <v>537769.07999999996</v>
      </c>
      <c r="M76" s="328">
        <f>MAP!M77</f>
        <v>596303.01</v>
      </c>
      <c r="N76" s="342">
        <f>MAP!N77</f>
        <v>423661.74</v>
      </c>
      <c r="O76" s="341">
        <f t="shared" si="8"/>
        <v>1181802.99</v>
      </c>
      <c r="P76" s="329">
        <f t="shared" si="9"/>
        <v>1210394.56</v>
      </c>
      <c r="Q76" s="329">
        <f>+O76+P76</f>
        <v>2392197.5499999998</v>
      </c>
      <c r="R76" s="329">
        <f t="shared" si="10"/>
        <v>1380003.26</v>
      </c>
      <c r="S76" s="329">
        <f>+Q76+R76</f>
        <v>3772200.8099999996</v>
      </c>
      <c r="T76" s="329">
        <f>SUM(L76:N76)</f>
        <v>1557733.8299999998</v>
      </c>
      <c r="U76" s="342">
        <f>+S76+T76</f>
        <v>5329934.6399999997</v>
      </c>
      <c r="V76" s="74"/>
    </row>
    <row r="77" spans="1:22" x14ac:dyDescent="0.25">
      <c r="A77" s="48" t="s">
        <v>775</v>
      </c>
      <c r="B77" s="77"/>
      <c r="C77" s="328">
        <f>MAP!C78</f>
        <v>59.6</v>
      </c>
      <c r="D77" s="328">
        <f>MAP!D78</f>
        <v>59.6</v>
      </c>
      <c r="E77" s="328">
        <f>MAP!E78</f>
        <v>87.58</v>
      </c>
      <c r="F77" s="328">
        <f>MAP!F78</f>
        <v>134.38999999999999</v>
      </c>
      <c r="G77" s="328">
        <f>MAP!G78</f>
        <v>0</v>
      </c>
      <c r="H77" s="328">
        <f>MAP!H78</f>
        <v>59.6</v>
      </c>
      <c r="I77" s="328">
        <f>MAP!I78</f>
        <v>2068.77</v>
      </c>
      <c r="J77" s="328">
        <f>MAP!J78</f>
        <v>2079.27</v>
      </c>
      <c r="K77" s="328">
        <f>MAP!K78</f>
        <v>216.48</v>
      </c>
      <c r="L77" s="328">
        <f>MAP!L78</f>
        <v>69.3</v>
      </c>
      <c r="M77" s="328">
        <f>MAP!M78</f>
        <v>59.6</v>
      </c>
      <c r="N77" s="342">
        <f>MAP!N78</f>
        <v>59.6</v>
      </c>
      <c r="O77" s="341">
        <f t="shared" si="8"/>
        <v>206.78</v>
      </c>
      <c r="P77" s="329">
        <f t="shared" si="9"/>
        <v>193.98999999999998</v>
      </c>
      <c r="Q77" s="329">
        <f>+O77+P77</f>
        <v>400.77</v>
      </c>
      <c r="R77" s="329">
        <f t="shared" si="10"/>
        <v>4364.5199999999995</v>
      </c>
      <c r="S77" s="329">
        <f>+Q77+R77</f>
        <v>4765.2899999999991</v>
      </c>
      <c r="T77" s="329">
        <f>SUM(L77:N77)</f>
        <v>188.5</v>
      </c>
      <c r="U77" s="342">
        <f>+S77+T77</f>
        <v>4953.7899999999991</v>
      </c>
      <c r="V77" s="74"/>
    </row>
    <row r="78" spans="1:22" x14ac:dyDescent="0.25">
      <c r="A78" s="48" t="s">
        <v>349</v>
      </c>
      <c r="B78" s="77"/>
      <c r="C78" s="328">
        <f>+MAP!C89</f>
        <v>4415.16</v>
      </c>
      <c r="D78" s="328">
        <f>+MAP!D89</f>
        <v>4890</v>
      </c>
      <c r="E78" s="328">
        <f>+MAP!E89</f>
        <v>4698.8900000000003</v>
      </c>
      <c r="F78" s="328">
        <f>+MAP!F89</f>
        <v>4423.59</v>
      </c>
      <c r="G78" s="328">
        <f>+MAP!G89</f>
        <v>7080.74</v>
      </c>
      <c r="H78" s="328">
        <f>+MAP!H89</f>
        <v>6565.63</v>
      </c>
      <c r="I78" s="328">
        <f>+MAP!I89</f>
        <v>5348.28</v>
      </c>
      <c r="J78" s="328">
        <f>+MAP!J89</f>
        <v>3939.22</v>
      </c>
      <c r="K78" s="328">
        <f>+MAP!K89</f>
        <v>4828.46</v>
      </c>
      <c r="L78" s="328">
        <f>+MAP!L89</f>
        <v>3807.55</v>
      </c>
      <c r="M78" s="328">
        <f>+MAP!M89</f>
        <v>4841.26</v>
      </c>
      <c r="N78" s="342">
        <f>+MAP!N89</f>
        <v>2972.48</v>
      </c>
      <c r="O78" s="341">
        <f t="shared" si="8"/>
        <v>14004.05</v>
      </c>
      <c r="P78" s="329">
        <f t="shared" si="9"/>
        <v>18069.96</v>
      </c>
      <c r="Q78" s="329">
        <f t="shared" si="11"/>
        <v>32074.01</v>
      </c>
      <c r="R78" s="329">
        <f t="shared" si="10"/>
        <v>14115.96</v>
      </c>
      <c r="S78" s="329">
        <f t="shared" si="12"/>
        <v>46189.97</v>
      </c>
      <c r="T78" s="329">
        <f t="shared" si="13"/>
        <v>11621.29</v>
      </c>
      <c r="U78" s="342">
        <f t="shared" si="14"/>
        <v>57811.26</v>
      </c>
      <c r="V78" s="74"/>
    </row>
    <row r="79" spans="1:22" ht="15.75" thickBot="1" x14ac:dyDescent="0.3">
      <c r="A79" s="80" t="s">
        <v>333</v>
      </c>
      <c r="B79" s="285"/>
      <c r="C79" s="333">
        <f>+MAP!C90</f>
        <v>219.98</v>
      </c>
      <c r="D79" s="333">
        <f>+MAP!D90</f>
        <v>0</v>
      </c>
      <c r="E79" s="333">
        <f>+MAP!E90</f>
        <v>278.79000000000002</v>
      </c>
      <c r="F79" s="333">
        <f>+MAP!F90</f>
        <v>307.56</v>
      </c>
      <c r="G79" s="333">
        <f>+MAP!G90</f>
        <v>537.95000000000005</v>
      </c>
      <c r="H79" s="333">
        <f>+MAP!H90</f>
        <v>132.4</v>
      </c>
      <c r="I79" s="333">
        <f>+MAP!I90</f>
        <v>412.95</v>
      </c>
      <c r="J79" s="333">
        <f>+MAP!J90</f>
        <v>87.58</v>
      </c>
      <c r="K79" s="333">
        <f>+MAP!K90</f>
        <v>87.58</v>
      </c>
      <c r="L79" s="333">
        <f>+MAP!L90</f>
        <v>955.91</v>
      </c>
      <c r="M79" s="333">
        <f>+MAP!M90</f>
        <v>219.98</v>
      </c>
      <c r="N79" s="334">
        <f>+MAP!N90</f>
        <v>219.98</v>
      </c>
      <c r="O79" s="341">
        <f t="shared" si="8"/>
        <v>498.77</v>
      </c>
      <c r="P79" s="329">
        <f t="shared" si="9"/>
        <v>977.91</v>
      </c>
      <c r="Q79" s="329">
        <f t="shared" si="11"/>
        <v>1476.6799999999998</v>
      </c>
      <c r="R79" s="329">
        <f t="shared" si="10"/>
        <v>588.11</v>
      </c>
      <c r="S79" s="329">
        <f t="shared" si="12"/>
        <v>2064.79</v>
      </c>
      <c r="T79" s="329">
        <f t="shared" si="13"/>
        <v>1395.87</v>
      </c>
      <c r="U79" s="342">
        <f t="shared" si="14"/>
        <v>3460.66</v>
      </c>
      <c r="V79" s="74"/>
    </row>
    <row r="80" spans="1:22" ht="15.75" thickBot="1" x14ac:dyDescent="0.3">
      <c r="A80" s="376" t="s">
        <v>762</v>
      </c>
      <c r="B80" s="377"/>
      <c r="C80" s="379">
        <f>MAP!C85</f>
        <v>0</v>
      </c>
      <c r="D80" s="379">
        <f>MAP!D132</f>
        <v>0</v>
      </c>
      <c r="E80" s="379">
        <f>MAP!E132</f>
        <v>0</v>
      </c>
      <c r="F80" s="379">
        <f>MAP!F132</f>
        <v>0</v>
      </c>
      <c r="G80" s="379">
        <f>MAP!G132</f>
        <v>0</v>
      </c>
      <c r="H80" s="379">
        <f>MAP!H132</f>
        <v>0</v>
      </c>
      <c r="I80" s="379">
        <f>MAP!I132</f>
        <v>0</v>
      </c>
      <c r="J80" s="379">
        <f>MAP!J132</f>
        <v>0</v>
      </c>
      <c r="K80" s="379">
        <f>MAP!K132</f>
        <v>0</v>
      </c>
      <c r="L80" s="379">
        <f>MAP!L132</f>
        <v>0</v>
      </c>
      <c r="M80" s="379">
        <f>MAP!M132</f>
        <v>0</v>
      </c>
      <c r="N80" s="379">
        <f>MAP!N132</f>
        <v>0</v>
      </c>
      <c r="O80" s="329">
        <f t="shared" ref="O80" si="18">SUM(C80:E80)</f>
        <v>0</v>
      </c>
      <c r="P80" s="329">
        <f t="shared" si="9"/>
        <v>0</v>
      </c>
      <c r="Q80" s="329">
        <f t="shared" si="11"/>
        <v>0</v>
      </c>
      <c r="R80" s="329">
        <f t="shared" si="10"/>
        <v>0</v>
      </c>
      <c r="S80" s="329">
        <f t="shared" si="12"/>
        <v>0</v>
      </c>
      <c r="T80" s="329">
        <f t="shared" si="13"/>
        <v>0</v>
      </c>
      <c r="U80" s="342">
        <f t="shared" si="14"/>
        <v>0</v>
      </c>
      <c r="V80" s="74"/>
    </row>
    <row r="81" spans="1:22" ht="15.75" thickBot="1" x14ac:dyDescent="0.3">
      <c r="A81" s="278" t="s">
        <v>251</v>
      </c>
      <c r="B81" s="286"/>
      <c r="C81" s="344">
        <f>SUM(C34:C80)</f>
        <v>183834431.74000004</v>
      </c>
      <c r="D81" s="344">
        <f t="shared" ref="D81:N81" si="19">SUM(D34:D79)</f>
        <v>206740461.26999998</v>
      </c>
      <c r="E81" s="344">
        <f t="shared" si="19"/>
        <v>170976339.20999998</v>
      </c>
      <c r="F81" s="344">
        <f t="shared" si="19"/>
        <v>176226079.39000002</v>
      </c>
      <c r="G81" s="344">
        <f t="shared" si="19"/>
        <v>230249652.57999998</v>
      </c>
      <c r="H81" s="344">
        <f t="shared" si="19"/>
        <v>200140807.78</v>
      </c>
      <c r="I81" s="344">
        <f t="shared" si="19"/>
        <v>217617000.36999997</v>
      </c>
      <c r="J81" s="344">
        <f t="shared" si="19"/>
        <v>188833392.38000005</v>
      </c>
      <c r="K81" s="344">
        <f t="shared" si="19"/>
        <v>195217610.73999992</v>
      </c>
      <c r="L81" s="344">
        <f t="shared" si="19"/>
        <v>194928043.37000006</v>
      </c>
      <c r="M81" s="344">
        <f t="shared" si="19"/>
        <v>241176193.82999995</v>
      </c>
      <c r="N81" s="344">
        <f t="shared" si="19"/>
        <v>196549116.66999999</v>
      </c>
      <c r="O81" s="335">
        <f t="shared" ref="O81:U81" si="20">SUM(O34:O80)</f>
        <v>561551232.22000003</v>
      </c>
      <c r="P81" s="335">
        <f t="shared" si="20"/>
        <v>606616539.75</v>
      </c>
      <c r="Q81" s="335">
        <f t="shared" si="20"/>
        <v>1168167771.97</v>
      </c>
      <c r="R81" s="335">
        <f t="shared" si="20"/>
        <v>601668003.49000001</v>
      </c>
      <c r="S81" s="335">
        <f t="shared" si="20"/>
        <v>1769835775.4599993</v>
      </c>
      <c r="T81" s="335">
        <f t="shared" si="20"/>
        <v>632653353.87</v>
      </c>
      <c r="U81" s="335">
        <f t="shared" si="20"/>
        <v>2402489129.3299999</v>
      </c>
      <c r="V81" s="280" t="s">
        <v>746</v>
      </c>
    </row>
    <row r="82" spans="1:22" x14ac:dyDescent="0.25">
      <c r="A82" s="287"/>
      <c r="B82" s="288"/>
      <c r="C82" s="345"/>
      <c r="D82" s="345"/>
      <c r="E82" s="345"/>
      <c r="F82" s="345"/>
      <c r="G82" s="345"/>
      <c r="H82" s="345"/>
      <c r="I82" s="345"/>
      <c r="J82" s="345"/>
      <c r="K82" s="345"/>
      <c r="L82" s="345"/>
      <c r="M82" s="345"/>
      <c r="N82" s="345"/>
      <c r="O82" s="345"/>
      <c r="P82" s="345"/>
      <c r="Q82" s="345"/>
      <c r="R82" s="345"/>
      <c r="S82" s="345"/>
      <c r="T82" s="345"/>
      <c r="U82" s="345"/>
      <c r="V82" s="289"/>
    </row>
    <row r="83" spans="1:22" ht="15.75" thickBot="1" x14ac:dyDescent="0.3">
      <c r="A83" s="274" t="s">
        <v>285</v>
      </c>
      <c r="B83" s="290"/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346"/>
      <c r="O83" s="346"/>
      <c r="P83" s="346"/>
      <c r="Q83" s="346"/>
      <c r="R83" s="346"/>
      <c r="S83" s="346"/>
      <c r="T83" s="346"/>
      <c r="U83" s="346"/>
      <c r="V83" s="291"/>
    </row>
    <row r="84" spans="1:22" x14ac:dyDescent="0.25">
      <c r="A84" s="49" t="s">
        <v>286</v>
      </c>
      <c r="B84" s="76"/>
      <c r="C84" s="509">
        <f>+MAP!C97+ACA!C96</f>
        <v>0</v>
      </c>
      <c r="D84" s="323">
        <f>+MAP!D97+ACA!D96</f>
        <v>0</v>
      </c>
      <c r="E84" s="323">
        <f>+MAP!E97+ACA!E96</f>
        <v>0</v>
      </c>
      <c r="F84" s="323">
        <f>+MAP!F97+ACA!F96</f>
        <v>0</v>
      </c>
      <c r="G84" s="323">
        <f>+MAP!G97+ACA!G96</f>
        <v>0</v>
      </c>
      <c r="H84" s="323">
        <f>+MAP!H97+ACA!H96</f>
        <v>0</v>
      </c>
      <c r="I84" s="323">
        <f>+MAP!I97+ACA!I96</f>
        <v>0</v>
      </c>
      <c r="J84" s="323">
        <f>+MAP!J97+ACA!J96</f>
        <v>0</v>
      </c>
      <c r="K84" s="323">
        <f>+MAP!K97+ACA!K96</f>
        <v>0</v>
      </c>
      <c r="L84" s="323">
        <f>+MAP!L97+ACA!L96</f>
        <v>0</v>
      </c>
      <c r="M84" s="323">
        <f>+MAP!M97+ACA!M96</f>
        <v>0</v>
      </c>
      <c r="N84" s="323">
        <f>+MAP!N97+ACA!N96</f>
        <v>0</v>
      </c>
      <c r="O84" s="323">
        <f>SUM(C84:E84)</f>
        <v>0</v>
      </c>
      <c r="P84" s="323">
        <f>SUM(F84:H84)</f>
        <v>0</v>
      </c>
      <c r="Q84" s="323">
        <f>+O84+P84</f>
        <v>0</v>
      </c>
      <c r="R84" s="323">
        <f>SUM(I84:K84)</f>
        <v>0</v>
      </c>
      <c r="S84" s="323">
        <f>+Q84+R84</f>
        <v>0</v>
      </c>
      <c r="T84" s="323">
        <f>SUM(L84:N84)</f>
        <v>0</v>
      </c>
      <c r="U84" s="339">
        <f>+S84+T84</f>
        <v>0</v>
      </c>
      <c r="V84" s="74"/>
    </row>
    <row r="85" spans="1:22" ht="15.75" thickBot="1" x14ac:dyDescent="0.3">
      <c r="A85" s="75" t="s">
        <v>287</v>
      </c>
      <c r="B85" s="285"/>
      <c r="C85" s="511">
        <f>+MAP!C97+ACA!C96</f>
        <v>0</v>
      </c>
      <c r="D85" s="347">
        <f>+MAP!D98+ACA!D97</f>
        <v>0</v>
      </c>
      <c r="E85" s="347">
        <f>+MAP!E98+ACA!E97</f>
        <v>0</v>
      </c>
      <c r="F85" s="347">
        <f>+MAP!F98+ACA!F96</f>
        <v>0</v>
      </c>
      <c r="G85" s="347">
        <f>+MAP!G98+ACA!G97</f>
        <v>0</v>
      </c>
      <c r="H85" s="347">
        <f>+MAP!H98+ACA!H97</f>
        <v>0</v>
      </c>
      <c r="I85" s="347">
        <f>+MAP!I98+ACA!I97</f>
        <v>0</v>
      </c>
      <c r="J85" s="347">
        <f>+MAP!J98+ACA!J97</f>
        <v>0</v>
      </c>
      <c r="K85" s="347">
        <f>+MAP!K98+ACA!K97</f>
        <v>0</v>
      </c>
      <c r="L85" s="347">
        <f>+MAP!L98+ACA!L97</f>
        <v>0</v>
      </c>
      <c r="M85" s="347">
        <f>+MAP!M98+ACA!M97</f>
        <v>0</v>
      </c>
      <c r="N85" s="347">
        <f>+MAP!N98+ACA!N97</f>
        <v>0</v>
      </c>
      <c r="O85" s="347">
        <f>SUM(C85:E85)</f>
        <v>0</v>
      </c>
      <c r="P85" s="347">
        <f>SUM(F85:H85)</f>
        <v>0</v>
      </c>
      <c r="Q85" s="347">
        <f>+O85+P85</f>
        <v>0</v>
      </c>
      <c r="R85" s="347">
        <f>SUM(I85:K85)</f>
        <v>0</v>
      </c>
      <c r="S85" s="347">
        <f>+Q85+R85</f>
        <v>0</v>
      </c>
      <c r="T85" s="347">
        <f>SUM(L85:N85)</f>
        <v>0</v>
      </c>
      <c r="U85" s="348">
        <f>+S85+T85</f>
        <v>0</v>
      </c>
      <c r="V85" s="74"/>
    </row>
    <row r="86" spans="1:22" x14ac:dyDescent="0.25">
      <c r="A86" s="78" t="s">
        <v>288</v>
      </c>
      <c r="B86" s="79"/>
      <c r="C86" s="509">
        <f>+MAP!C99</f>
        <v>458267965.20999998</v>
      </c>
      <c r="D86" s="323">
        <f>+MAP!D99</f>
        <v>803450395.37</v>
      </c>
      <c r="E86" s="323">
        <f>+MAP!E99</f>
        <v>477980194.94</v>
      </c>
      <c r="F86" s="323">
        <f>+MAP!F99</f>
        <v>608374507.70000005</v>
      </c>
      <c r="G86" s="323">
        <f>+MAP!G99</f>
        <v>848958100.04999995</v>
      </c>
      <c r="H86" s="323">
        <f>+MAP!H99</f>
        <v>482547630.56</v>
      </c>
      <c r="I86" s="323">
        <f>+MAP!I99</f>
        <v>493909553.37</v>
      </c>
      <c r="J86" s="323">
        <f>+MAP!J99</f>
        <v>869249752.85000002</v>
      </c>
      <c r="K86" s="323">
        <f>+MAP!K99</f>
        <v>500969206.80000001</v>
      </c>
      <c r="L86" s="323">
        <f>+MAP!L99</f>
        <v>609517976.88999999</v>
      </c>
      <c r="M86" s="323">
        <f>+MAP!M99</f>
        <v>834502971.12</v>
      </c>
      <c r="N86" s="324">
        <f>+MAP!N99</f>
        <v>592260491.04999995</v>
      </c>
      <c r="O86" s="325">
        <f>SUM(C86:E86)</f>
        <v>1739698555.52</v>
      </c>
      <c r="P86" s="325">
        <f>SUM(F86:H86)</f>
        <v>1939880238.3099999</v>
      </c>
      <c r="Q86" s="325">
        <f>+O86+P86</f>
        <v>3679578793.8299999</v>
      </c>
      <c r="R86" s="325">
        <f>SUM(I86:K86)</f>
        <v>1864128513.02</v>
      </c>
      <c r="S86" s="325">
        <f>+Q86+R86</f>
        <v>5543707306.8500004</v>
      </c>
      <c r="T86" s="322">
        <f>SUM(L86:N86)</f>
        <v>2036281439.0599999</v>
      </c>
      <c r="U86" s="339">
        <f>+S86+T86</f>
        <v>7579988745.9099998</v>
      </c>
      <c r="V86" s="74"/>
    </row>
    <row r="87" spans="1:22" ht="15.75" thickBot="1" x14ac:dyDescent="0.3">
      <c r="A87" s="80" t="s">
        <v>289</v>
      </c>
      <c r="B87" s="292"/>
      <c r="C87" s="510">
        <f>+MAP!C64</f>
        <v>8331227.7400000002</v>
      </c>
      <c r="D87" s="333">
        <f>+MAP!D64</f>
        <v>8922604.6300000008</v>
      </c>
      <c r="E87" s="333">
        <f>+MAP!E64</f>
        <v>8271375.4400000004</v>
      </c>
      <c r="F87" s="333">
        <f>+MAP!F64</f>
        <v>8248655.3300000001</v>
      </c>
      <c r="G87" s="333">
        <f>+MAP!G64</f>
        <v>8275446.1100000003</v>
      </c>
      <c r="H87" s="333">
        <f>+MAP!H64</f>
        <v>8184227.5</v>
      </c>
      <c r="I87" s="333">
        <f>+MAP!I64</f>
        <v>8202608.4299999997</v>
      </c>
      <c r="J87" s="333">
        <f>+MAP!J64</f>
        <v>8182468.25</v>
      </c>
      <c r="K87" s="333">
        <f>+MAP!K64</f>
        <v>8158900.7999999998</v>
      </c>
      <c r="L87" s="333">
        <f>+MAP!L64</f>
        <v>8184632.9500000002</v>
      </c>
      <c r="M87" s="333">
        <f>+MAP!M64</f>
        <v>8220313.8300000001</v>
      </c>
      <c r="N87" s="334">
        <f>+MAP!N64</f>
        <v>8144834.5300000003</v>
      </c>
      <c r="O87" s="343">
        <f>SUM(C87:E87)</f>
        <v>25525207.810000002</v>
      </c>
      <c r="P87" s="343">
        <f>SUM(F87:H87)</f>
        <v>24708328.940000001</v>
      </c>
      <c r="Q87" s="343">
        <f>+O87+P87</f>
        <v>50233536.75</v>
      </c>
      <c r="R87" s="343">
        <f>SUM(I87:K87)</f>
        <v>24543977.48</v>
      </c>
      <c r="S87" s="343">
        <f>+Q87+R87</f>
        <v>74777514.230000004</v>
      </c>
      <c r="T87" s="332">
        <f>SUM(L87:N87)</f>
        <v>24549781.310000002</v>
      </c>
      <c r="U87" s="349">
        <f>+S87+T87</f>
        <v>99327295.540000007</v>
      </c>
      <c r="V87" s="74"/>
    </row>
    <row r="88" spans="1:22" ht="15.75" thickBot="1" x14ac:dyDescent="0.3">
      <c r="A88" s="278" t="s">
        <v>251</v>
      </c>
      <c r="B88" s="279"/>
      <c r="C88" s="344">
        <f>SUM(C84:C87)</f>
        <v>466599192.94999999</v>
      </c>
      <c r="D88" s="344">
        <f t="shared" ref="D88:U88" si="21">SUM(D84:D87)</f>
        <v>812373000</v>
      </c>
      <c r="E88" s="344">
        <f t="shared" si="21"/>
        <v>486251570.38</v>
      </c>
      <c r="F88" s="344">
        <f t="shared" si="21"/>
        <v>616623163.03000009</v>
      </c>
      <c r="G88" s="344">
        <f>SUM(G84:G87)</f>
        <v>857233546.15999997</v>
      </c>
      <c r="H88" s="344">
        <f t="shared" si="21"/>
        <v>490731858.06</v>
      </c>
      <c r="I88" s="344">
        <f t="shared" si="21"/>
        <v>502112161.80000001</v>
      </c>
      <c r="J88" s="344">
        <f>SUM(J84:J87)</f>
        <v>877432221.10000002</v>
      </c>
      <c r="K88" s="344">
        <f t="shared" si="21"/>
        <v>509128107.60000002</v>
      </c>
      <c r="L88" s="344">
        <f t="shared" si="21"/>
        <v>617702609.84000003</v>
      </c>
      <c r="M88" s="344">
        <f t="shared" si="21"/>
        <v>842723284.95000005</v>
      </c>
      <c r="N88" s="344">
        <f t="shared" si="21"/>
        <v>600405325.57999992</v>
      </c>
      <c r="O88" s="344">
        <f>SUM(O84:O87)</f>
        <v>1765223763.3299999</v>
      </c>
      <c r="P88" s="344">
        <f>SUM(P84:P87)</f>
        <v>1964588567.25</v>
      </c>
      <c r="Q88" s="344">
        <f t="shared" si="21"/>
        <v>3729812330.5799999</v>
      </c>
      <c r="R88" s="344">
        <f t="shared" si="21"/>
        <v>1888672490.5</v>
      </c>
      <c r="S88" s="344">
        <f t="shared" si="21"/>
        <v>5618484821.0799999</v>
      </c>
      <c r="T88" s="344">
        <f t="shared" si="21"/>
        <v>2060831220.3699999</v>
      </c>
      <c r="U88" s="344">
        <f t="shared" si="21"/>
        <v>7679316041.4499998</v>
      </c>
      <c r="V88" s="280"/>
    </row>
    <row r="89" spans="1:22" x14ac:dyDescent="0.25">
      <c r="A89" s="287"/>
      <c r="B89" s="288"/>
      <c r="C89" s="345"/>
      <c r="D89" s="345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289"/>
    </row>
    <row r="90" spans="1:22" ht="15.75" thickBot="1" x14ac:dyDescent="0.3">
      <c r="A90" s="274" t="s">
        <v>290</v>
      </c>
      <c r="B90" s="293"/>
      <c r="C90" s="350"/>
      <c r="D90" s="350"/>
      <c r="E90" s="350"/>
      <c r="F90" s="350"/>
      <c r="G90" s="350"/>
      <c r="H90" s="350"/>
      <c r="I90" s="350"/>
      <c r="J90" s="350"/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294"/>
    </row>
    <row r="91" spans="1:22" x14ac:dyDescent="0.25">
      <c r="A91" s="49" t="s">
        <v>291</v>
      </c>
      <c r="B91" s="241"/>
      <c r="C91" s="322">
        <v>0</v>
      </c>
      <c r="D91" s="323">
        <v>0</v>
      </c>
      <c r="E91" s="323">
        <v>0</v>
      </c>
      <c r="F91" s="323">
        <v>0</v>
      </c>
      <c r="G91" s="323">
        <v>0</v>
      </c>
      <c r="H91" s="323">
        <v>0</v>
      </c>
      <c r="I91" s="323">
        <v>0</v>
      </c>
      <c r="J91" s="323">
        <v>0</v>
      </c>
      <c r="K91" s="323">
        <v>0</v>
      </c>
      <c r="L91" s="323">
        <v>0</v>
      </c>
      <c r="M91" s="323">
        <v>0</v>
      </c>
      <c r="N91" s="339">
        <v>0</v>
      </c>
      <c r="O91" s="351">
        <f t="shared" ref="O91:O104" si="22">SUM(C91:E91)</f>
        <v>0</v>
      </c>
      <c r="P91" s="351">
        <f t="shared" ref="P91:P104" si="23">SUM(F91:H91)</f>
        <v>0</v>
      </c>
      <c r="Q91" s="351">
        <f>+O91+P91</f>
        <v>0</v>
      </c>
      <c r="R91" s="351">
        <f t="shared" ref="R91:R104" si="24">SUM(I91:K91)</f>
        <v>0</v>
      </c>
      <c r="S91" s="351">
        <f>+Q91+R91</f>
        <v>0</v>
      </c>
      <c r="T91" s="351">
        <f>SUM(L91:N91)</f>
        <v>0</v>
      </c>
      <c r="U91" s="351">
        <f>+S91+T91</f>
        <v>0</v>
      </c>
      <c r="V91" s="74"/>
    </row>
    <row r="92" spans="1:22" x14ac:dyDescent="0.25">
      <c r="A92" s="48" t="s">
        <v>354</v>
      </c>
      <c r="B92" s="241"/>
      <c r="C92" s="327">
        <v>0</v>
      </c>
      <c r="D92" s="327">
        <v>137500</v>
      </c>
      <c r="E92" s="327">
        <v>0</v>
      </c>
      <c r="F92" s="327">
        <v>0</v>
      </c>
      <c r="G92" s="327">
        <v>137500</v>
      </c>
      <c r="H92" s="327">
        <v>0</v>
      </c>
      <c r="I92" s="327">
        <v>0</v>
      </c>
      <c r="J92" s="327">
        <v>137500</v>
      </c>
      <c r="K92" s="327">
        <v>0</v>
      </c>
      <c r="L92" s="327">
        <v>0</v>
      </c>
      <c r="M92" s="327">
        <v>137500</v>
      </c>
      <c r="N92" s="342">
        <v>0</v>
      </c>
      <c r="O92" s="341">
        <f t="shared" si="22"/>
        <v>137500</v>
      </c>
      <c r="P92" s="341">
        <f t="shared" si="23"/>
        <v>137500</v>
      </c>
      <c r="Q92" s="341">
        <f>+O92+P92</f>
        <v>275000</v>
      </c>
      <c r="R92" s="341">
        <f t="shared" si="24"/>
        <v>137500</v>
      </c>
      <c r="S92" s="341">
        <f>+Q92+R92</f>
        <v>412500</v>
      </c>
      <c r="T92" s="341">
        <f>SUM(L92:N92)</f>
        <v>137500</v>
      </c>
      <c r="U92" s="341">
        <f>+S92+T92</f>
        <v>550000</v>
      </c>
      <c r="V92" s="74"/>
    </row>
    <row r="93" spans="1:22" x14ac:dyDescent="0.25">
      <c r="A93" s="48" t="s">
        <v>292</v>
      </c>
      <c r="B93" s="241"/>
      <c r="C93" s="327">
        <v>0</v>
      </c>
      <c r="D93" s="328">
        <v>0</v>
      </c>
      <c r="E93" s="328">
        <v>0</v>
      </c>
      <c r="F93" s="328">
        <v>0</v>
      </c>
      <c r="G93" s="328">
        <v>0</v>
      </c>
      <c r="H93" s="328">
        <v>0</v>
      </c>
      <c r="I93" s="328">
        <v>0</v>
      </c>
      <c r="J93" s="328">
        <v>0</v>
      </c>
      <c r="K93" s="328">
        <v>0</v>
      </c>
      <c r="L93" s="328">
        <v>0</v>
      </c>
      <c r="M93" s="328">
        <v>0</v>
      </c>
      <c r="N93" s="342">
        <v>0</v>
      </c>
      <c r="O93" s="341">
        <f t="shared" si="22"/>
        <v>0</v>
      </c>
      <c r="P93" s="329">
        <f t="shared" si="23"/>
        <v>0</v>
      </c>
      <c r="Q93" s="329">
        <f>+O93+P93</f>
        <v>0</v>
      </c>
      <c r="R93" s="329">
        <f t="shared" si="24"/>
        <v>0</v>
      </c>
      <c r="S93" s="329">
        <f>+Q93+R93</f>
        <v>0</v>
      </c>
      <c r="T93" s="330">
        <f>SUM(L93:N93)</f>
        <v>0</v>
      </c>
      <c r="U93" s="329">
        <f>+S93+T93</f>
        <v>0</v>
      </c>
      <c r="V93" s="74"/>
    </row>
    <row r="94" spans="1:22" x14ac:dyDescent="0.25">
      <c r="A94" s="48" t="s">
        <v>293</v>
      </c>
      <c r="B94" s="241"/>
      <c r="C94" s="327">
        <f>MAP!C104</f>
        <v>472440.3</v>
      </c>
      <c r="D94" s="328">
        <f>MAP!D104</f>
        <v>598079.30000000005</v>
      </c>
      <c r="E94" s="328">
        <f>MAP!E104</f>
        <v>493658.8</v>
      </c>
      <c r="F94" s="328">
        <f>MAP!F104</f>
        <v>465553.8</v>
      </c>
      <c r="G94" s="328">
        <f>MAP!G104</f>
        <v>494164.3</v>
      </c>
      <c r="H94" s="328">
        <f>MAP!H104</f>
        <v>484627.3</v>
      </c>
      <c r="I94" s="328">
        <f>MAP!I104</f>
        <v>485555.20000000001</v>
      </c>
      <c r="J94" s="328">
        <f>MAP!J104</f>
        <v>474078.6</v>
      </c>
      <c r="K94" s="328">
        <f>MAP!K104</f>
        <v>485805.3</v>
      </c>
      <c r="L94" s="328">
        <f>MAP!L104</f>
        <v>488107.4</v>
      </c>
      <c r="M94" s="328">
        <f>MAP!M104</f>
        <v>488545</v>
      </c>
      <c r="N94" s="342">
        <f>MAP!N104</f>
        <v>476924</v>
      </c>
      <c r="O94" s="341">
        <f t="shared" si="22"/>
        <v>1564178.4000000001</v>
      </c>
      <c r="P94" s="329">
        <f t="shared" si="23"/>
        <v>1444345.4</v>
      </c>
      <c r="Q94" s="329">
        <f>+O94+P94</f>
        <v>3008523.8</v>
      </c>
      <c r="R94" s="329">
        <f t="shared" si="24"/>
        <v>1445439.1</v>
      </c>
      <c r="S94" s="329">
        <f>+Q94+R94</f>
        <v>4453962.9000000004</v>
      </c>
      <c r="T94" s="330">
        <f>SUM(L94:N94)</f>
        <v>1453576.4</v>
      </c>
      <c r="U94" s="329">
        <f>+S94+T94</f>
        <v>5907539.3000000007</v>
      </c>
    </row>
    <row r="95" spans="1:22" x14ac:dyDescent="0.25">
      <c r="A95" s="48" t="s">
        <v>294</v>
      </c>
      <c r="B95" s="241"/>
      <c r="C95" s="327">
        <f>+MAP!C107</f>
        <v>26082775.199999999</v>
      </c>
      <c r="D95" s="328">
        <f>+MAP!D107</f>
        <v>26293049.800000001</v>
      </c>
      <c r="E95" s="328">
        <f>+MAP!E107</f>
        <v>26378080.100000001</v>
      </c>
      <c r="F95" s="328">
        <f>+MAP!F107</f>
        <v>26530823.899999999</v>
      </c>
      <c r="G95" s="328">
        <f>+MAP!G107</f>
        <v>26336570.199999999</v>
      </c>
      <c r="H95" s="328">
        <f>+MAP!H107</f>
        <v>28183359.100000001</v>
      </c>
      <c r="I95" s="328">
        <f>+MAP!I107</f>
        <v>27311160.800000001</v>
      </c>
      <c r="J95" s="328">
        <f>+MAP!J107</f>
        <v>27260004.699999999</v>
      </c>
      <c r="K95" s="328">
        <f>+MAP!K107</f>
        <v>27855505</v>
      </c>
      <c r="L95" s="328">
        <f>+MAP!L107</f>
        <v>28422830.5</v>
      </c>
      <c r="M95" s="328">
        <f>+MAP!M107</f>
        <v>28194231.800000001</v>
      </c>
      <c r="N95" s="342">
        <f>+MAP!N107</f>
        <v>28405591.699999999</v>
      </c>
      <c r="O95" s="341">
        <f t="shared" si="22"/>
        <v>78753905.099999994</v>
      </c>
      <c r="P95" s="329">
        <f t="shared" si="23"/>
        <v>81050753.199999988</v>
      </c>
      <c r="Q95" s="329">
        <f>+O95+P95</f>
        <v>159804658.29999998</v>
      </c>
      <c r="R95" s="329">
        <f t="shared" si="24"/>
        <v>82426670.5</v>
      </c>
      <c r="S95" s="329">
        <f>+Q95+R95</f>
        <v>242231328.79999998</v>
      </c>
      <c r="T95" s="330">
        <f>SUM(L95:N95)</f>
        <v>85022654</v>
      </c>
      <c r="U95" s="329">
        <f>+S95+T95</f>
        <v>327253982.79999995</v>
      </c>
    </row>
    <row r="96" spans="1:22" x14ac:dyDescent="0.25">
      <c r="A96" s="48" t="s">
        <v>295</v>
      </c>
      <c r="B96" s="241"/>
      <c r="C96" s="327">
        <f>+MAP!C106</f>
        <v>10818979.68</v>
      </c>
      <c r="D96" s="328">
        <f>+MAP!D106</f>
        <v>10697664.859999999</v>
      </c>
      <c r="E96" s="328">
        <f>+MAP!E106</f>
        <v>10686081.210000001</v>
      </c>
      <c r="F96" s="328">
        <f>+MAP!F106</f>
        <v>10710104.369999999</v>
      </c>
      <c r="G96" s="328">
        <f>+MAP!G106</f>
        <v>10836648.4</v>
      </c>
      <c r="H96" s="328">
        <f>+MAP!H106</f>
        <v>10863512.85</v>
      </c>
      <c r="I96" s="328">
        <f>+MAP!I106</f>
        <v>10768553.42</v>
      </c>
      <c r="J96" s="328">
        <f>+MAP!J106</f>
        <v>11709331.810000001</v>
      </c>
      <c r="K96" s="328">
        <f>+MAP!K106</f>
        <v>11688463.24</v>
      </c>
      <c r="L96" s="328">
        <f>+MAP!L106</f>
        <v>11701283.67</v>
      </c>
      <c r="M96" s="328">
        <f>+MAP!M106</f>
        <v>11744252.99</v>
      </c>
      <c r="N96" s="342">
        <f>+MAP!N106</f>
        <v>11755486.800000001</v>
      </c>
      <c r="O96" s="341">
        <f t="shared" si="22"/>
        <v>32202725.75</v>
      </c>
      <c r="P96" s="329">
        <f t="shared" si="23"/>
        <v>32410265.619999997</v>
      </c>
      <c r="Q96" s="329">
        <f t="shared" ref="Q96:Q104" si="25">+O96+P96</f>
        <v>64612991.369999997</v>
      </c>
      <c r="R96" s="329">
        <f t="shared" si="24"/>
        <v>34166348.469999999</v>
      </c>
      <c r="S96" s="329">
        <f t="shared" ref="S96:S104" si="26">+Q96+R96</f>
        <v>98779339.840000004</v>
      </c>
      <c r="T96" s="330">
        <f t="shared" ref="T96:T104" si="27">SUM(L96:N96)</f>
        <v>35201023.460000001</v>
      </c>
      <c r="U96" s="329">
        <f t="shared" ref="U96:U104" si="28">+S96+T96</f>
        <v>133980363.30000001</v>
      </c>
    </row>
    <row r="97" spans="1:23" x14ac:dyDescent="0.25">
      <c r="A97" s="48" t="s">
        <v>296</v>
      </c>
      <c r="B97" s="241"/>
      <c r="C97" s="327">
        <v>0</v>
      </c>
      <c r="D97" s="327">
        <v>0</v>
      </c>
      <c r="E97" s="327">
        <v>0</v>
      </c>
      <c r="F97" s="327">
        <v>0</v>
      </c>
      <c r="G97" s="327">
        <v>0</v>
      </c>
      <c r="H97" s="327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42">
        <v>0</v>
      </c>
      <c r="O97" s="341">
        <f t="shared" si="22"/>
        <v>0</v>
      </c>
      <c r="P97" s="329">
        <f t="shared" si="23"/>
        <v>0</v>
      </c>
      <c r="Q97" s="329">
        <f t="shared" si="25"/>
        <v>0</v>
      </c>
      <c r="R97" s="329">
        <f t="shared" si="24"/>
        <v>0</v>
      </c>
      <c r="S97" s="329">
        <f t="shared" si="26"/>
        <v>0</v>
      </c>
      <c r="T97" s="330">
        <f t="shared" si="27"/>
        <v>0</v>
      </c>
      <c r="U97" s="329">
        <f t="shared" si="28"/>
        <v>0</v>
      </c>
    </row>
    <row r="98" spans="1:23" x14ac:dyDescent="0.25">
      <c r="A98" s="48" t="s">
        <v>297</v>
      </c>
      <c r="B98" s="241"/>
      <c r="C98" s="327">
        <f>+MAP!C2</f>
        <v>331062.46000000002</v>
      </c>
      <c r="D98" s="328">
        <f>+MAP!D2</f>
        <v>378242.34</v>
      </c>
      <c r="E98" s="328">
        <f>+MAP!E2</f>
        <v>335013.93</v>
      </c>
      <c r="F98" s="328">
        <f>+MAP!F2</f>
        <v>333306.99</v>
      </c>
      <c r="G98" s="328">
        <f>+MAP!G2</f>
        <v>386665.31</v>
      </c>
      <c r="H98" s="328">
        <f>+MAP!H2</f>
        <v>340358.81</v>
      </c>
      <c r="I98" s="328">
        <f>+MAP!I2</f>
        <v>365571.73</v>
      </c>
      <c r="J98" s="328">
        <f>+MAP!J2</f>
        <v>346066.17</v>
      </c>
      <c r="K98" s="328">
        <f>+MAP!K2</f>
        <v>381700.72</v>
      </c>
      <c r="L98" s="328">
        <f>+MAP!L2</f>
        <v>355348.94</v>
      </c>
      <c r="M98" s="328">
        <f>+MAP!M2</f>
        <v>418580.88</v>
      </c>
      <c r="N98" s="342">
        <f>+MAP!N2</f>
        <v>363110.52</v>
      </c>
      <c r="O98" s="341">
        <f t="shared" si="22"/>
        <v>1044318.73</v>
      </c>
      <c r="P98" s="329">
        <f t="shared" si="23"/>
        <v>1060331.1100000001</v>
      </c>
      <c r="Q98" s="329">
        <f t="shared" si="25"/>
        <v>2104649.84</v>
      </c>
      <c r="R98" s="329">
        <f t="shared" si="24"/>
        <v>1093338.6199999999</v>
      </c>
      <c r="S98" s="329">
        <f t="shared" si="26"/>
        <v>3197988.46</v>
      </c>
      <c r="T98" s="330">
        <f t="shared" si="27"/>
        <v>1137040.3400000001</v>
      </c>
      <c r="U98" s="329">
        <f t="shared" si="28"/>
        <v>4335028.8</v>
      </c>
    </row>
    <row r="99" spans="1:23" x14ac:dyDescent="0.25">
      <c r="A99" s="48" t="s">
        <v>298</v>
      </c>
      <c r="B99" s="241"/>
      <c r="C99" s="327">
        <f>+MAP!C111</f>
        <v>-264770923.06999999</v>
      </c>
      <c r="D99" s="328">
        <f>+MAP!D111</f>
        <v>-135530444.75999999</v>
      </c>
      <c r="E99" s="328">
        <f>+MAP!E111</f>
        <v>174796907.96000001</v>
      </c>
      <c r="F99" s="328">
        <f>+MAP!F111</f>
        <v>-364807617.26999998</v>
      </c>
      <c r="G99" s="328">
        <f>+MAP!G111</f>
        <v>200322384.31999999</v>
      </c>
      <c r="H99" s="328">
        <f>+MAP!H111</f>
        <v>-3500751.18</v>
      </c>
      <c r="I99" s="328">
        <f>+MAP!I111</f>
        <v>-350731168.5</v>
      </c>
      <c r="J99" s="328">
        <f>+MAP!J111</f>
        <v>214975469.24000001</v>
      </c>
      <c r="K99" s="328">
        <f>+MAP!K111</f>
        <v>-26456791.190000001</v>
      </c>
      <c r="L99" s="328">
        <f>+MAP!L111</f>
        <v>-219655271.03</v>
      </c>
      <c r="M99" s="328">
        <f>+MAP!M111</f>
        <v>-16155698.1</v>
      </c>
      <c r="N99" s="342">
        <f>+MAP!N111</f>
        <v>205617834.38</v>
      </c>
      <c r="O99" s="341">
        <f t="shared" si="22"/>
        <v>-225504459.86999997</v>
      </c>
      <c r="P99" s="329">
        <f t="shared" si="23"/>
        <v>-167985984.13</v>
      </c>
      <c r="Q99" s="329">
        <f t="shared" si="25"/>
        <v>-393490444</v>
      </c>
      <c r="R99" s="329">
        <f t="shared" si="24"/>
        <v>-162212490.44999999</v>
      </c>
      <c r="S99" s="329">
        <f t="shared" si="26"/>
        <v>-555702934.45000005</v>
      </c>
      <c r="T99" s="330">
        <f t="shared" si="27"/>
        <v>-30193134.75</v>
      </c>
      <c r="U99" s="329">
        <f t="shared" si="28"/>
        <v>-585896069.20000005</v>
      </c>
    </row>
    <row r="100" spans="1:23" x14ac:dyDescent="0.25">
      <c r="A100" s="48" t="s">
        <v>770</v>
      </c>
      <c r="B100" s="241"/>
      <c r="C100" s="327">
        <f>MAP!C112</f>
        <v>0</v>
      </c>
      <c r="D100" s="418">
        <f>MAP!D112</f>
        <v>0</v>
      </c>
      <c r="E100" s="418">
        <f>MAP!E112</f>
        <v>0</v>
      </c>
      <c r="F100" s="418">
        <f>MAP!F112</f>
        <v>0</v>
      </c>
      <c r="G100" s="418">
        <f>MAP!G112</f>
        <v>0</v>
      </c>
      <c r="H100" s="418">
        <f>MAP!H112</f>
        <v>0</v>
      </c>
      <c r="I100" s="418">
        <f>MAP!I112</f>
        <v>0</v>
      </c>
      <c r="J100" s="418">
        <f>MAP!J112</f>
        <v>0</v>
      </c>
      <c r="K100" s="418">
        <f>MAP!K112</f>
        <v>0</v>
      </c>
      <c r="L100" s="418">
        <f>MAP!L112</f>
        <v>0</v>
      </c>
      <c r="M100" s="328">
        <v>0</v>
      </c>
      <c r="N100" s="342">
        <v>0</v>
      </c>
      <c r="O100" s="341">
        <f t="shared" si="22"/>
        <v>0</v>
      </c>
      <c r="P100" s="329">
        <f t="shared" ref="P100" si="29">SUM(F100:H100)</f>
        <v>0</v>
      </c>
      <c r="Q100" s="329">
        <f t="shared" ref="Q100" si="30">+O100+P100</f>
        <v>0</v>
      </c>
      <c r="R100" s="329">
        <f t="shared" ref="R100" si="31">SUM(I100:K100)</f>
        <v>0</v>
      </c>
      <c r="S100" s="329">
        <f t="shared" ref="S100" si="32">+Q100+R100</f>
        <v>0</v>
      </c>
      <c r="T100" s="330">
        <f t="shared" ref="T100" si="33">SUM(L100:N100)</f>
        <v>0</v>
      </c>
      <c r="U100" s="329">
        <f t="shared" ref="U100" si="34">+S100+T100</f>
        <v>0</v>
      </c>
    </row>
    <row r="101" spans="1:23" x14ac:dyDescent="0.25">
      <c r="A101" s="48" t="s">
        <v>299</v>
      </c>
      <c r="B101" s="241"/>
      <c r="C101" s="327">
        <f>MAP!C108</f>
        <v>2483928</v>
      </c>
      <c r="D101" s="328">
        <f>'SUMMARY BY COS'!D106</f>
        <v>2498598.1</v>
      </c>
      <c r="E101" s="328">
        <f>'SUMMARY BY COS'!E106</f>
        <v>2497361.4</v>
      </c>
      <c r="F101" s="328">
        <f>'SUMMARY BY COS'!F106</f>
        <v>2486233</v>
      </c>
      <c r="G101" s="328">
        <f>'SUMMARY BY COS'!G106</f>
        <v>2495876.6</v>
      </c>
      <c r="H101" s="328">
        <f>'SUMMARY BY COS'!H106</f>
        <v>2744824.3</v>
      </c>
      <c r="I101" s="328">
        <f>'SUMMARY BY COS'!I106</f>
        <v>2600632.1</v>
      </c>
      <c r="J101" s="328">
        <f>'SUMMARY BY COS'!J106</f>
        <v>2615087.1</v>
      </c>
      <c r="K101" s="328">
        <f>'SUMMARY BY COS'!K106</f>
        <v>2721657.4</v>
      </c>
      <c r="L101" s="328">
        <f>'SUMMARY BY COS'!L106</f>
        <v>2361035.2999999998</v>
      </c>
      <c r="M101" s="328">
        <f>'SUMMARY BY COS'!M106</f>
        <v>2416203.5</v>
      </c>
      <c r="N101" s="342">
        <f>'SUMMARY BY COS'!N106</f>
        <v>2380377.7000000002</v>
      </c>
      <c r="O101" s="341">
        <f t="shared" si="22"/>
        <v>7479887.5</v>
      </c>
      <c r="P101" s="329">
        <f t="shared" si="23"/>
        <v>7726933.8999999994</v>
      </c>
      <c r="Q101" s="329">
        <f t="shared" si="25"/>
        <v>15206821.399999999</v>
      </c>
      <c r="R101" s="329">
        <f t="shared" si="24"/>
        <v>7937376.5999999996</v>
      </c>
      <c r="S101" s="329">
        <f t="shared" si="26"/>
        <v>23144198</v>
      </c>
      <c r="T101" s="330">
        <f t="shared" si="27"/>
        <v>7157616.5</v>
      </c>
      <c r="U101" s="329">
        <f t="shared" si="28"/>
        <v>30301814.5</v>
      </c>
    </row>
    <row r="102" spans="1:23" x14ac:dyDescent="0.25">
      <c r="A102" s="48" t="s">
        <v>300</v>
      </c>
      <c r="B102" s="241"/>
      <c r="C102" s="327">
        <v>0</v>
      </c>
      <c r="D102" s="328">
        <v>0</v>
      </c>
      <c r="E102" s="328">
        <v>0</v>
      </c>
      <c r="F102" s="328">
        <v>0</v>
      </c>
      <c r="G102" s="328">
        <v>0</v>
      </c>
      <c r="H102" s="328">
        <v>0</v>
      </c>
      <c r="I102" s="328">
        <v>0</v>
      </c>
      <c r="J102" s="328">
        <v>0</v>
      </c>
      <c r="K102" s="328">
        <v>0</v>
      </c>
      <c r="L102" s="328">
        <v>0</v>
      </c>
      <c r="M102" s="328">
        <v>0</v>
      </c>
      <c r="N102" s="342">
        <v>0</v>
      </c>
      <c r="O102" s="341">
        <f t="shared" si="22"/>
        <v>0</v>
      </c>
      <c r="P102" s="329">
        <f t="shared" si="23"/>
        <v>0</v>
      </c>
      <c r="Q102" s="329">
        <f t="shared" si="25"/>
        <v>0</v>
      </c>
      <c r="R102" s="329">
        <f t="shared" si="24"/>
        <v>0</v>
      </c>
      <c r="S102" s="329">
        <f t="shared" si="26"/>
        <v>0</v>
      </c>
      <c r="T102" s="330">
        <f t="shared" si="27"/>
        <v>0</v>
      </c>
      <c r="U102" s="329">
        <f t="shared" si="28"/>
        <v>0</v>
      </c>
    </row>
    <row r="103" spans="1:23" x14ac:dyDescent="0.25">
      <c r="A103" s="75" t="s">
        <v>301</v>
      </c>
      <c r="B103" s="241"/>
      <c r="C103" s="327">
        <f>+MAP!C113</f>
        <v>-1063.8499999999999</v>
      </c>
      <c r="D103" s="328">
        <f>+MAP!D113</f>
        <v>0</v>
      </c>
      <c r="E103" s="328">
        <f>+MAP!E113</f>
        <v>0</v>
      </c>
      <c r="F103" s="328">
        <f>+MAP!F113</f>
        <v>-1600</v>
      </c>
      <c r="G103" s="328">
        <f>+MAP!G113</f>
        <v>0</v>
      </c>
      <c r="H103" s="328">
        <f>+MAP!H113</f>
        <v>0</v>
      </c>
      <c r="I103" s="328">
        <f>+MAP!I113</f>
        <v>-2400</v>
      </c>
      <c r="J103" s="328">
        <f>+MAP!J113</f>
        <v>0</v>
      </c>
      <c r="K103" s="328">
        <f>+MAP!K113</f>
        <v>0</v>
      </c>
      <c r="L103" s="328">
        <f>+MAP!L113</f>
        <v>-2800</v>
      </c>
      <c r="M103" s="328">
        <f>+MAP!M113</f>
        <v>0</v>
      </c>
      <c r="N103" s="342">
        <f>+MAP!N113</f>
        <v>0</v>
      </c>
      <c r="O103" s="341">
        <f t="shared" si="22"/>
        <v>-1063.8499999999999</v>
      </c>
      <c r="P103" s="329">
        <f t="shared" si="23"/>
        <v>-1600</v>
      </c>
      <c r="Q103" s="329">
        <f t="shared" si="25"/>
        <v>-2663.85</v>
      </c>
      <c r="R103" s="329">
        <f t="shared" si="24"/>
        <v>-2400</v>
      </c>
      <c r="S103" s="329">
        <f t="shared" si="26"/>
        <v>-5063.8500000000004</v>
      </c>
      <c r="T103" s="330">
        <f t="shared" si="27"/>
        <v>-2800</v>
      </c>
      <c r="U103" s="329">
        <f t="shared" si="28"/>
        <v>-7863.85</v>
      </c>
    </row>
    <row r="104" spans="1:23" ht="15.75" thickBot="1" x14ac:dyDescent="0.3">
      <c r="A104" s="80" t="s">
        <v>302</v>
      </c>
      <c r="B104" s="241"/>
      <c r="C104" s="352">
        <f>SUM(MAP!C115+MAP!C116)</f>
        <v>-83149.679999999993</v>
      </c>
      <c r="D104" s="352">
        <f>SUM(MAP!D115+MAP!D116)</f>
        <v>-10171.43</v>
      </c>
      <c r="E104" s="347">
        <f>SUM(MAP!E115+MAP!E116)</f>
        <v>467588.64</v>
      </c>
      <c r="F104" s="347">
        <f>SUM(MAP!F115+MAP!F116)</f>
        <v>2753420.1</v>
      </c>
      <c r="G104" s="347">
        <f>SUM(MAP!G115+MAP!G116)</f>
        <v>-7250.57</v>
      </c>
      <c r="H104" s="347">
        <f>SUM(MAP!H115+MAP!H116)</f>
        <v>21932.91</v>
      </c>
      <c r="I104" s="347">
        <f>SUM(MAP!I115+MAP!I116)</f>
        <v>-179951.01</v>
      </c>
      <c r="J104" s="347">
        <f>SUM(MAP!J115+MAP!J116)</f>
        <v>9002.1299999999992</v>
      </c>
      <c r="K104" s="347">
        <f>SUM(MAP!K115+MAP!K116)</f>
        <v>-95158.27</v>
      </c>
      <c r="L104" s="347">
        <f>SUM(MAP!L115+MAP!L116)</f>
        <v>-44715.37</v>
      </c>
      <c r="M104" s="347">
        <f>SUM(MAP!M115+MAP!M116)</f>
        <v>-212203.51</v>
      </c>
      <c r="N104" s="347">
        <f>SUM(MAP!N115+MAP!N116)</f>
        <v>-3878.21</v>
      </c>
      <c r="O104" s="341">
        <f t="shared" si="22"/>
        <v>374267.53</v>
      </c>
      <c r="P104" s="353">
        <f t="shared" si="23"/>
        <v>2768102.4400000004</v>
      </c>
      <c r="Q104" s="353">
        <f t="shared" si="25"/>
        <v>3142369.9700000007</v>
      </c>
      <c r="R104" s="353">
        <f t="shared" si="24"/>
        <v>-266107.15000000002</v>
      </c>
      <c r="S104" s="353">
        <f t="shared" si="26"/>
        <v>2876262.8200000008</v>
      </c>
      <c r="T104" s="354">
        <f t="shared" si="27"/>
        <v>-260797.09</v>
      </c>
      <c r="U104" s="353">
        <f t="shared" si="28"/>
        <v>2615465.7300000009</v>
      </c>
    </row>
    <row r="105" spans="1:23" ht="15.75" thickBot="1" x14ac:dyDescent="0.3">
      <c r="A105" s="296" t="s">
        <v>251</v>
      </c>
      <c r="B105" s="282"/>
      <c r="C105" s="335">
        <f t="shared" ref="C105:U105" si="35">SUM(C91:C104)</f>
        <v>-224665950.96000001</v>
      </c>
      <c r="D105" s="335">
        <f t="shared" si="35"/>
        <v>-94937481.789999992</v>
      </c>
      <c r="E105" s="335">
        <f t="shared" si="35"/>
        <v>215654692.03999999</v>
      </c>
      <c r="F105" s="335">
        <f t="shared" si="35"/>
        <v>-321529775.10999995</v>
      </c>
      <c r="G105" s="335">
        <f t="shared" si="35"/>
        <v>241002558.56</v>
      </c>
      <c r="H105" s="335">
        <f t="shared" si="35"/>
        <v>39137864.089999996</v>
      </c>
      <c r="I105" s="335">
        <f t="shared" si="35"/>
        <v>-309382046.25999999</v>
      </c>
      <c r="J105" s="335">
        <f t="shared" si="35"/>
        <v>257526539.75</v>
      </c>
      <c r="K105" s="335">
        <f t="shared" si="35"/>
        <v>16581182.199999997</v>
      </c>
      <c r="L105" s="335">
        <f t="shared" si="35"/>
        <v>-176374180.59</v>
      </c>
      <c r="M105" s="335">
        <f t="shared" si="35"/>
        <v>27031412.559999999</v>
      </c>
      <c r="N105" s="335">
        <f t="shared" si="35"/>
        <v>248995446.88999999</v>
      </c>
      <c r="O105" s="355">
        <f t="shared" si="35"/>
        <v>-103948740.70999996</v>
      </c>
      <c r="P105" s="335">
        <f t="shared" si="35"/>
        <v>-41389352.460000001</v>
      </c>
      <c r="Q105" s="335">
        <f t="shared" si="35"/>
        <v>-145338093.16999999</v>
      </c>
      <c r="R105" s="335">
        <f t="shared" si="35"/>
        <v>-35274324.309999987</v>
      </c>
      <c r="S105" s="335">
        <f t="shared" si="35"/>
        <v>-180612417.48000011</v>
      </c>
      <c r="T105" s="335">
        <f t="shared" si="35"/>
        <v>99652678.860000014</v>
      </c>
      <c r="U105" s="335">
        <f t="shared" si="35"/>
        <v>-80959738.620000049</v>
      </c>
    </row>
    <row r="106" spans="1:23" x14ac:dyDescent="0.25">
      <c r="A106" s="281"/>
      <c r="B106" s="282"/>
      <c r="C106" s="356"/>
      <c r="D106" s="356"/>
      <c r="E106" s="356"/>
      <c r="F106" s="356"/>
      <c r="G106" s="356"/>
      <c r="H106" s="356"/>
      <c r="I106" s="356"/>
      <c r="J106" s="356"/>
      <c r="K106" s="356"/>
      <c r="L106" s="356"/>
      <c r="M106" s="356" t="s">
        <v>767</v>
      </c>
      <c r="N106" s="356"/>
      <c r="O106" s="356"/>
      <c r="P106" s="356"/>
      <c r="Q106" s="356"/>
      <c r="R106" s="356"/>
      <c r="S106" s="356"/>
      <c r="T106" s="356"/>
      <c r="U106" s="356"/>
      <c r="V106"/>
    </row>
    <row r="107" spans="1:23" ht="15.75" thickBot="1" x14ac:dyDescent="0.3">
      <c r="A107" s="281"/>
      <c r="B107" s="282"/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6"/>
      <c r="R107" s="356"/>
      <c r="S107" s="356"/>
      <c r="T107" s="356"/>
      <c r="U107" s="356"/>
      <c r="V107" s="297"/>
    </row>
    <row r="108" spans="1:23" ht="15.75" thickBot="1" x14ac:dyDescent="0.3">
      <c r="A108" s="278" t="s">
        <v>321</v>
      </c>
      <c r="B108" s="298"/>
      <c r="C108" s="335">
        <f t="shared" ref="C108:N108" si="36">+C32+C81+C88+C105</f>
        <v>638475605.0999999</v>
      </c>
      <c r="D108" s="335">
        <f t="shared" si="36"/>
        <v>1181319584.77</v>
      </c>
      <c r="E108" s="335">
        <f t="shared" si="36"/>
        <v>1086565893.47</v>
      </c>
      <c r="F108" s="335">
        <f t="shared" si="36"/>
        <v>1025798077.9100001</v>
      </c>
      <c r="G108" s="335">
        <f t="shared" si="36"/>
        <v>1625389090.02</v>
      </c>
      <c r="H108" s="335">
        <f t="shared" si="36"/>
        <v>942703498.68999994</v>
      </c>
      <c r="I108" s="335">
        <f t="shared" si="36"/>
        <v>646666824.5999999</v>
      </c>
      <c r="J108" s="335">
        <f>+J32+J81+J88+J105</f>
        <v>1431632240.5900002</v>
      </c>
      <c r="K108" s="335">
        <f t="shared" si="36"/>
        <v>934703150.43000007</v>
      </c>
      <c r="L108" s="335">
        <f t="shared" si="36"/>
        <v>867549941.70000005</v>
      </c>
      <c r="M108" s="335">
        <f t="shared" si="36"/>
        <v>1379222745.0599999</v>
      </c>
      <c r="N108" s="335">
        <f t="shared" si="36"/>
        <v>1309218871.1900001</v>
      </c>
      <c r="O108" s="335">
        <f>SUM(C108:E108)</f>
        <v>2906361083.3400002</v>
      </c>
      <c r="P108" s="335">
        <f>SUM(F108:H108)</f>
        <v>3593890666.6200004</v>
      </c>
      <c r="Q108" s="335">
        <f>+O108+P108</f>
        <v>6500251749.960001</v>
      </c>
      <c r="R108" s="335">
        <f>SUM(I108:K108)</f>
        <v>3013002215.6199999</v>
      </c>
      <c r="S108" s="335">
        <f>+Q108+R108</f>
        <v>9513253965.5800018</v>
      </c>
      <c r="T108" s="335">
        <f>SUM(L108:N108)</f>
        <v>3555991557.9500003</v>
      </c>
      <c r="U108" s="335">
        <f>+S108+T108</f>
        <v>13069245523.530003</v>
      </c>
      <c r="V108" s="280"/>
      <c r="W108" s="295"/>
    </row>
    <row r="109" spans="1:23" ht="15.75" thickBot="1" x14ac:dyDescent="0.3">
      <c r="A109" s="281"/>
      <c r="B109" s="298"/>
      <c r="C109" s="336" t="s">
        <v>746</v>
      </c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280"/>
      <c r="W109" s="295"/>
    </row>
    <row r="110" spans="1:23" ht="15.75" thickBot="1" x14ac:dyDescent="0.3">
      <c r="A110" s="278" t="s">
        <v>312</v>
      </c>
      <c r="B110" s="288"/>
      <c r="C110" s="335">
        <f>+ACA!C113</f>
        <v>430894498.40999997</v>
      </c>
      <c r="D110" s="335">
        <f>+ACA!D113</f>
        <v>781008264.35000002</v>
      </c>
      <c r="E110" s="335">
        <f>+ACA!E113</f>
        <v>308783299.03999996</v>
      </c>
      <c r="F110" s="335">
        <f>+ACA!F113</f>
        <v>513342468.18000001</v>
      </c>
      <c r="G110" s="335">
        <f>+ACA!G113</f>
        <v>658164860.25999999</v>
      </c>
      <c r="H110" s="335">
        <f>+ACA!H113</f>
        <v>542693468.47000003</v>
      </c>
      <c r="I110" s="335">
        <f>+ACA!I113</f>
        <v>528669386.71999997</v>
      </c>
      <c r="J110" s="335">
        <f>+ACA!J113</f>
        <v>608091135.26999998</v>
      </c>
      <c r="K110" s="335">
        <f>+ACA!K113</f>
        <v>539725238.98000002</v>
      </c>
      <c r="L110" s="335">
        <f>+ACA!L113</f>
        <v>608013359.09000003</v>
      </c>
      <c r="M110" s="335">
        <f>+ACA!M113</f>
        <v>789338921.62</v>
      </c>
      <c r="N110" s="335">
        <f>+ACA!N113</f>
        <v>399221743.33999991</v>
      </c>
      <c r="O110" s="335">
        <f>SUM(C110:E110)</f>
        <v>1520686061.8</v>
      </c>
      <c r="P110" s="335">
        <f>SUM(F110:H110)</f>
        <v>1714200796.9100001</v>
      </c>
      <c r="Q110" s="335">
        <f>+O110+P110</f>
        <v>3234886858.71</v>
      </c>
      <c r="R110" s="335">
        <f>SUM(I110:K110)</f>
        <v>1676485760.97</v>
      </c>
      <c r="S110" s="335">
        <f>+Q110+R110</f>
        <v>4911372619.6800003</v>
      </c>
      <c r="T110" s="335">
        <f>SUM(L110:N110)</f>
        <v>1796574024.05</v>
      </c>
      <c r="U110" s="335">
        <f>+S110+T110</f>
        <v>6707946643.7300005</v>
      </c>
      <c r="V110" s="280"/>
      <c r="W110" s="295"/>
    </row>
    <row r="111" spans="1:23" ht="15.75" thickBot="1" x14ac:dyDescent="0.3">
      <c r="A111" s="287"/>
      <c r="B111" s="288"/>
      <c r="C111" s="345"/>
      <c r="D111" s="345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57"/>
      <c r="P111" s="357"/>
      <c r="Q111" s="357"/>
      <c r="R111" s="357"/>
      <c r="S111" s="357"/>
      <c r="T111" s="357"/>
      <c r="U111" s="356"/>
      <c r="V111" s="280"/>
      <c r="W111" s="295"/>
    </row>
    <row r="112" spans="1:23" ht="15.75" thickBot="1" x14ac:dyDescent="0.3">
      <c r="A112" s="278" t="s">
        <v>303</v>
      </c>
      <c r="B112" s="290"/>
      <c r="C112" s="335">
        <f>MCHIP!C113+SCHIP!C113</f>
        <v>39331562.469999999</v>
      </c>
      <c r="D112" s="421">
        <f>MCHIP!D113+SCHIP!D113</f>
        <v>64506981.82</v>
      </c>
      <c r="E112" s="335">
        <f>+MCHIP!E113+SCHIP!E113</f>
        <v>22974839.850000001</v>
      </c>
      <c r="F112" s="335">
        <f>+MCHIP!F113+SCHIP!F113</f>
        <v>42716180.5</v>
      </c>
      <c r="G112" s="335">
        <f>+MCHIP!G113+SCHIP!G113</f>
        <v>65847695.209999993</v>
      </c>
      <c r="H112" s="335">
        <f>+MCHIP!H113+SCHIP!H113</f>
        <v>19516261.089999996</v>
      </c>
      <c r="I112" s="335">
        <f>+MCHIP!I113+SCHIP!I113</f>
        <v>46837462.00999999</v>
      </c>
      <c r="J112" s="335">
        <f>+MCHIP!J113+SCHIP!J113</f>
        <v>67330718.480000004</v>
      </c>
      <c r="K112" s="335">
        <f>+MCHIP!K113+SCHIP!K113</f>
        <v>47445712.259999998</v>
      </c>
      <c r="L112" s="335">
        <f>+MCHIP!L113+SCHIP!L113</f>
        <v>24548112.980000004</v>
      </c>
      <c r="M112" s="335">
        <f>+MCHIP!M113+SCHIP!M113</f>
        <v>66794243.68</v>
      </c>
      <c r="N112" s="335">
        <f>+MCHIP!N113+SCHIP!N113</f>
        <v>21825340.609999996</v>
      </c>
      <c r="O112" s="335">
        <f>SUM(C112:E112)</f>
        <v>126813384.13999999</v>
      </c>
      <c r="P112" s="335">
        <f>SUM(F112:H112)</f>
        <v>128080136.79999998</v>
      </c>
      <c r="Q112" s="335">
        <f>+O112+P112</f>
        <v>254893520.93999997</v>
      </c>
      <c r="R112" s="335">
        <f>SUM(I112:K112)</f>
        <v>161613892.75</v>
      </c>
      <c r="S112" s="335">
        <f>+Q112+R112</f>
        <v>416507413.68999994</v>
      </c>
      <c r="T112" s="335">
        <f>SUM(L112:N112)</f>
        <v>113167697.27</v>
      </c>
      <c r="U112" s="335">
        <f>+S112+T112</f>
        <v>529675110.95999992</v>
      </c>
      <c r="V112" s="280"/>
      <c r="W112" s="295"/>
    </row>
    <row r="113" spans="1:23" ht="15.75" thickBot="1" x14ac:dyDescent="0.3">
      <c r="A113" s="287"/>
      <c r="B113" s="288"/>
      <c r="C113" s="345"/>
      <c r="D113" s="345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280"/>
      <c r="W113" s="295"/>
    </row>
    <row r="114" spans="1:23" ht="15.75" thickBot="1" x14ac:dyDescent="0.3">
      <c r="A114" s="278" t="s">
        <v>304</v>
      </c>
      <c r="B114" s="298"/>
      <c r="C114" s="335">
        <f>+C108+C110+C112</f>
        <v>1108701665.9799998</v>
      </c>
      <c r="D114" s="421">
        <f t="shared" ref="D114:N114" si="37">+D108+D110+D112</f>
        <v>2026834830.9399998</v>
      </c>
      <c r="E114" s="421">
        <f t="shared" si="37"/>
        <v>1418324032.3599999</v>
      </c>
      <c r="F114" s="421">
        <f t="shared" si="37"/>
        <v>1581856726.5900002</v>
      </c>
      <c r="G114" s="421">
        <f t="shared" si="37"/>
        <v>2349401645.4899998</v>
      </c>
      <c r="H114" s="421">
        <f t="shared" si="37"/>
        <v>1504913228.2499998</v>
      </c>
      <c r="I114" s="421">
        <f t="shared" si="37"/>
        <v>1222173673.3299999</v>
      </c>
      <c r="J114" s="421">
        <f>+J108+J110+J112</f>
        <v>2107054094.3400002</v>
      </c>
      <c r="K114" s="421">
        <f t="shared" si="37"/>
        <v>1521874101.6700001</v>
      </c>
      <c r="L114" s="421">
        <f t="shared" si="37"/>
        <v>1500111413.77</v>
      </c>
      <c r="M114" s="421">
        <f t="shared" si="37"/>
        <v>2235355910.3599997</v>
      </c>
      <c r="N114" s="421">
        <f t="shared" si="37"/>
        <v>1730265955.1399999</v>
      </c>
      <c r="O114" s="335">
        <f>+O108+O110+O112</f>
        <v>4553860529.2800007</v>
      </c>
      <c r="P114" s="335">
        <f t="shared" ref="P114:T114" si="38">+P108+P110+P112</f>
        <v>5436171600.3300009</v>
      </c>
      <c r="Q114" s="335">
        <f t="shared" si="38"/>
        <v>9990032129.6100025</v>
      </c>
      <c r="R114" s="335">
        <f t="shared" si="38"/>
        <v>4851101869.3400002</v>
      </c>
      <c r="S114" s="335">
        <f t="shared" si="38"/>
        <v>14841133998.950003</v>
      </c>
      <c r="T114" s="335">
        <f t="shared" si="38"/>
        <v>5465733279.2700005</v>
      </c>
      <c r="U114" s="335">
        <f>+U108+U110+U112</f>
        <v>20306867278.220001</v>
      </c>
      <c r="V114" s="280"/>
      <c r="W114" s="295"/>
    </row>
    <row r="115" spans="1:23" x14ac:dyDescent="0.25">
      <c r="A115" s="287"/>
      <c r="B115" s="288"/>
      <c r="C115" s="345"/>
      <c r="D115" s="345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299"/>
    </row>
    <row r="116" spans="1:23" ht="15.75" thickBot="1" x14ac:dyDescent="0.3">
      <c r="A116" s="287"/>
      <c r="B116" s="288"/>
      <c r="C116" s="345"/>
      <c r="D116" s="345"/>
      <c r="E116" s="345"/>
      <c r="F116" s="345"/>
      <c r="G116" s="345"/>
      <c r="H116" s="345"/>
      <c r="I116" s="345"/>
      <c r="J116" s="345"/>
      <c r="K116" s="345"/>
      <c r="L116" s="345"/>
      <c r="M116" s="345"/>
      <c r="N116" s="345"/>
      <c r="O116" s="345"/>
      <c r="P116" s="345"/>
      <c r="Q116" s="345"/>
      <c r="R116" s="345"/>
      <c r="S116" s="345"/>
      <c r="T116" s="345"/>
      <c r="U116" s="345"/>
      <c r="V116" s="299"/>
    </row>
    <row r="117" spans="1:23" ht="53.25" customHeight="1" thickBot="1" x14ac:dyDescent="0.3">
      <c r="A117" s="287"/>
      <c r="B117" s="288"/>
      <c r="C117" s="345"/>
      <c r="D117" s="345"/>
      <c r="E117" s="345"/>
      <c r="F117" s="345"/>
      <c r="G117" s="345" t="s">
        <v>746</v>
      </c>
      <c r="H117" s="345"/>
      <c r="I117" s="345"/>
      <c r="J117" s="345"/>
      <c r="K117" s="345"/>
      <c r="L117" s="345"/>
      <c r="M117" s="345"/>
      <c r="N117" s="345"/>
      <c r="O117" s="358" t="s">
        <v>733</v>
      </c>
      <c r="P117" s="358" t="s">
        <v>734</v>
      </c>
      <c r="Q117" s="358" t="s">
        <v>735</v>
      </c>
      <c r="R117" s="358" t="s">
        <v>736</v>
      </c>
      <c r="S117" s="380" t="s">
        <v>737</v>
      </c>
      <c r="T117" s="358" t="s">
        <v>738</v>
      </c>
      <c r="U117" s="359" t="s">
        <v>758</v>
      </c>
      <c r="V117" s="299"/>
    </row>
    <row r="118" spans="1:23" ht="15.75" thickBot="1" x14ac:dyDescent="0.3">
      <c r="A118" s="278" t="s">
        <v>309</v>
      </c>
      <c r="B118" s="281"/>
      <c r="C118" s="512">
        <f>SUM(C119:C122)</f>
        <v>1482487</v>
      </c>
      <c r="D118" s="360">
        <f>SUM(D119:D122)</f>
        <v>1481432</v>
      </c>
      <c r="E118" s="360">
        <f>SUM(E119:E122)</f>
        <v>1477512</v>
      </c>
      <c r="F118" s="360">
        <f>SUM(F119:F122)</f>
        <v>1476896</v>
      </c>
      <c r="G118" s="360">
        <f>SUM(G119:G122)</f>
        <v>1478043</v>
      </c>
      <c r="H118" s="360">
        <f t="shared" ref="H118:L118" si="39">SUM(H119:H122)</f>
        <v>1471300</v>
      </c>
      <c r="I118" s="360">
        <f t="shared" si="39"/>
        <v>1471113</v>
      </c>
      <c r="J118" s="360">
        <f t="shared" si="39"/>
        <v>1470236</v>
      </c>
      <c r="K118" s="360">
        <f>SUM(K119:K122)</f>
        <v>1469717</v>
      </c>
      <c r="L118" s="360">
        <f t="shared" si="39"/>
        <v>1470526</v>
      </c>
      <c r="M118" s="360">
        <f>SUM(M119:M122)</f>
        <v>1467328</v>
      </c>
      <c r="N118" s="360">
        <f>SUM(N119:N122)</f>
        <v>1461392</v>
      </c>
      <c r="O118" s="360">
        <f>SUM(C118:E118)/3</f>
        <v>1480477</v>
      </c>
      <c r="P118" s="360">
        <f>SUM(F118:H118)/3</f>
        <v>1475413</v>
      </c>
      <c r="Q118" s="360">
        <f>(+O118+P118)/6</f>
        <v>492648.33333333331</v>
      </c>
      <c r="R118" s="360">
        <f>SUM(I118:K118)/3</f>
        <v>1470355.3333333333</v>
      </c>
      <c r="S118" s="360">
        <f>(+O118+P118+R118)/9</f>
        <v>491805.03703703702</v>
      </c>
      <c r="T118" s="360">
        <f>SUM(L118:N118)/3</f>
        <v>1466415.3333333333</v>
      </c>
      <c r="U118" s="361">
        <f>SUM(C118:N118)/12</f>
        <v>1473165.1666666667</v>
      </c>
      <c r="V118" s="300"/>
    </row>
    <row r="119" spans="1:23" ht="15.75" thickBot="1" x14ac:dyDescent="0.3">
      <c r="A119" s="281" t="s">
        <v>206</v>
      </c>
      <c r="B119" s="281"/>
      <c r="C119" s="513">
        <f>+'SUMMARY BY COS'!C120</f>
        <v>898103</v>
      </c>
      <c r="D119" s="362">
        <f>+'SUMMARY BY COS'!D120</f>
        <v>896161</v>
      </c>
      <c r="E119" s="362">
        <f>+'SUMMARY BY COS'!E120</f>
        <v>892797</v>
      </c>
      <c r="F119" s="362">
        <f>+'SUMMARY BY COS'!F120</f>
        <v>891478</v>
      </c>
      <c r="G119" s="362">
        <f>+'SUMMARY BY COS'!G120</f>
        <v>890852</v>
      </c>
      <c r="H119" s="362">
        <f>+'SUMMARY BY COS'!H120</f>
        <v>885494</v>
      </c>
      <c r="I119" s="362">
        <f>+'SUMMARY BY COS'!I120</f>
        <v>881559</v>
      </c>
      <c r="J119" s="362">
        <f>+'SUMMARY BY COS'!J120</f>
        <v>882290</v>
      </c>
      <c r="K119" s="362">
        <f>+'SUMMARY BY COS'!K120</f>
        <v>882867</v>
      </c>
      <c r="L119" s="362">
        <f>+'SUMMARY BY COS'!L120</f>
        <v>887532</v>
      </c>
      <c r="M119" s="362">
        <f>+'SUMMARY BY COS'!M120</f>
        <v>887842</v>
      </c>
      <c r="N119" s="362">
        <f>+'SUMMARY BY COS'!N120</f>
        <v>884304</v>
      </c>
      <c r="O119" s="360">
        <f>SUM(C119:E119)/3</f>
        <v>895687</v>
      </c>
      <c r="P119" s="360">
        <f>SUM(F119:H119)/3</f>
        <v>889274.66666666663</v>
      </c>
      <c r="Q119" s="360">
        <f>(+O119+P119)/6</f>
        <v>297493.61111111107</v>
      </c>
      <c r="R119" s="362">
        <f>SUM(I119:K119)/3</f>
        <v>882238.66666666663</v>
      </c>
      <c r="S119" s="363">
        <f>(+O119+P119+R119)/9</f>
        <v>296355.59259259258</v>
      </c>
      <c r="T119" s="362">
        <f>SUM(L119:N119)/3</f>
        <v>886559.33333333337</v>
      </c>
      <c r="U119" s="361">
        <f>SUM(C119:N119)/12</f>
        <v>888439.91666666663</v>
      </c>
      <c r="V119" s="300"/>
    </row>
    <row r="120" spans="1:23" ht="15.75" thickBot="1" x14ac:dyDescent="0.3">
      <c r="A120" s="281" t="s">
        <v>312</v>
      </c>
      <c r="B120" s="281"/>
      <c r="C120" s="424">
        <f>+'SUMMARY BY COS'!C121</f>
        <v>477770</v>
      </c>
      <c r="D120" s="363">
        <f>+'SUMMARY BY COS'!D121</f>
        <v>478606</v>
      </c>
      <c r="E120" s="363">
        <f>+'SUMMARY BY COS'!E121</f>
        <v>477373</v>
      </c>
      <c r="F120" s="363">
        <f>+'SUMMARY BY COS'!F121</f>
        <v>476932</v>
      </c>
      <c r="G120" s="363">
        <f>+'SUMMARY BY COS'!G121</f>
        <v>477502</v>
      </c>
      <c r="H120" s="363">
        <f>+'SUMMARY BY COS'!H121</f>
        <v>474618</v>
      </c>
      <c r="I120" s="363">
        <f>+'SUMMARY BY COS'!I121</f>
        <v>475551</v>
      </c>
      <c r="J120" s="363">
        <f>+'SUMMARY BY COS'!J121</f>
        <v>473714</v>
      </c>
      <c r="K120" s="363">
        <f>+'SUMMARY BY COS'!K121</f>
        <v>471521</v>
      </c>
      <c r="L120" s="363">
        <f>+'SUMMARY BY COS'!L121</f>
        <v>472693</v>
      </c>
      <c r="M120" s="363">
        <f>+'SUMMARY BY COS'!M121</f>
        <v>469792</v>
      </c>
      <c r="N120" s="363">
        <f>+'SUMMARY BY COS'!N121</f>
        <v>466155</v>
      </c>
      <c r="O120" s="360">
        <f>SUM(C120:E120)/3</f>
        <v>477916.33333333331</v>
      </c>
      <c r="P120" s="360">
        <f>SUM(F120:H120)/3</f>
        <v>476350.66666666669</v>
      </c>
      <c r="Q120" s="360">
        <f>(+O120+P120)/6</f>
        <v>159044.5</v>
      </c>
      <c r="R120" s="363">
        <f>SUM(I120:K120)/3</f>
        <v>473595.33333333331</v>
      </c>
      <c r="S120" s="363">
        <f>(+O120+P120+R120)/9</f>
        <v>158651.37037037036</v>
      </c>
      <c r="T120" s="363">
        <f>SUM(L120:N120)/3</f>
        <v>469546.66666666669</v>
      </c>
      <c r="U120" s="361">
        <f>SUM(C120:N120)/12</f>
        <v>474352.25</v>
      </c>
      <c r="V120" s="300"/>
    </row>
    <row r="121" spans="1:23" ht="15.75" thickBot="1" x14ac:dyDescent="0.3">
      <c r="A121" s="281" t="s">
        <v>186</v>
      </c>
      <c r="B121" s="281"/>
      <c r="C121" s="425">
        <f>+'SUMMARY BY COS'!C122</f>
        <v>106614</v>
      </c>
      <c r="D121" s="364">
        <f>+'SUMMARY BY COS'!D122</f>
        <v>106665</v>
      </c>
      <c r="E121" s="364">
        <f>+'SUMMARY BY COS'!E122</f>
        <v>107342</v>
      </c>
      <c r="F121" s="364">
        <f>+'SUMMARY BY COS'!F122</f>
        <v>108486</v>
      </c>
      <c r="G121" s="364">
        <f>+'SUMMARY BY COS'!G122</f>
        <v>109689</v>
      </c>
      <c r="H121" s="364">
        <f>+'SUMMARY BY COS'!H122</f>
        <v>111188</v>
      </c>
      <c r="I121" s="364">
        <f>+'SUMMARY BY COS'!I122</f>
        <v>114003</v>
      </c>
      <c r="J121" s="364">
        <f>+'SUMMARY BY COS'!J122</f>
        <v>114232</v>
      </c>
      <c r="K121" s="364">
        <f>+'SUMMARY BY COS'!K122</f>
        <v>115329</v>
      </c>
      <c r="L121" s="364">
        <f>+'SUMMARY BY COS'!L122</f>
        <v>110301</v>
      </c>
      <c r="M121" s="364">
        <f>+'SUMMARY BY COS'!M122</f>
        <v>109694</v>
      </c>
      <c r="N121" s="364">
        <f>+'SUMMARY BY COS'!N122</f>
        <v>110933</v>
      </c>
      <c r="O121" s="360">
        <f>SUM(C121:E121)/3</f>
        <v>106873.66666666667</v>
      </c>
      <c r="P121" s="360">
        <f>SUM(F121:H121)/3</f>
        <v>109787.66666666667</v>
      </c>
      <c r="Q121" s="360">
        <f>(+O121+P121)/6</f>
        <v>36110.222222222226</v>
      </c>
      <c r="R121" s="364">
        <f>SUM(I121:K121)/3</f>
        <v>114521.33333333333</v>
      </c>
      <c r="S121" s="364">
        <f>(+O121+P121+R121)/9</f>
        <v>36798.074074074073</v>
      </c>
      <c r="T121" s="364">
        <f>SUM(L121:N121)/3</f>
        <v>110309.33333333333</v>
      </c>
      <c r="U121" s="361">
        <f>SUM(C121:N121)/12</f>
        <v>110373</v>
      </c>
      <c r="V121" s="300"/>
    </row>
    <row r="122" spans="1:23" ht="15.75" thickBot="1" x14ac:dyDescent="0.3">
      <c r="A122" s="281"/>
      <c r="B122" s="281"/>
      <c r="C122" s="423"/>
      <c r="D122" s="344"/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280"/>
    </row>
    <row r="123" spans="1:23" ht="15.75" thickBot="1" x14ac:dyDescent="0.3">
      <c r="A123" s="301"/>
      <c r="B123" s="301"/>
      <c r="C123" s="426"/>
      <c r="D123" s="365"/>
      <c r="E123" s="365"/>
      <c r="F123" s="365"/>
      <c r="G123" s="365"/>
      <c r="H123" s="365"/>
      <c r="I123" s="365"/>
      <c r="J123" s="365"/>
      <c r="K123" s="365"/>
      <c r="L123" s="365"/>
      <c r="M123" s="365"/>
      <c r="N123" s="365"/>
      <c r="O123" s="365"/>
      <c r="P123" s="365"/>
      <c r="Q123" s="365"/>
      <c r="R123" s="365"/>
      <c r="S123" s="365"/>
      <c r="T123" s="365"/>
      <c r="U123" s="365"/>
      <c r="V123" s="52"/>
    </row>
    <row r="124" spans="1:23" ht="15.75" thickBot="1" x14ac:dyDescent="0.3">
      <c r="A124" s="302" t="s">
        <v>310</v>
      </c>
      <c r="B124" s="303"/>
      <c r="C124" s="427">
        <f t="shared" ref="C124:N124" si="40">+C114/C118</f>
        <v>747.86602916585423</v>
      </c>
      <c r="D124" s="366">
        <f t="shared" si="40"/>
        <v>1368.1592074020271</v>
      </c>
      <c r="E124" s="366">
        <f t="shared" si="40"/>
        <v>959.94078718819196</v>
      </c>
      <c r="F124" s="366">
        <f t="shared" si="40"/>
        <v>1071.068461550441</v>
      </c>
      <c r="G124" s="366">
        <f t="shared" si="40"/>
        <v>1589.5353825903576</v>
      </c>
      <c r="H124" s="366">
        <f t="shared" si="40"/>
        <v>1022.8459377761162</v>
      </c>
      <c r="I124" s="366">
        <f t="shared" si="40"/>
        <v>830.7816417433603</v>
      </c>
      <c r="J124" s="366">
        <f t="shared" si="40"/>
        <v>1433.1400498559417</v>
      </c>
      <c r="K124" s="366">
        <f t="shared" si="40"/>
        <v>1035.4878535595628</v>
      </c>
      <c r="L124" s="366">
        <f t="shared" si="40"/>
        <v>1020.1189327968359</v>
      </c>
      <c r="M124" s="366">
        <f t="shared" si="40"/>
        <v>1523.4193788709815</v>
      </c>
      <c r="N124" s="366">
        <f t="shared" si="40"/>
        <v>1183.9848275753527</v>
      </c>
      <c r="O124" s="366">
        <f>(+O114/O118)/3</f>
        <v>1025.3138074823185</v>
      </c>
      <c r="P124" s="367">
        <f>(+P114/P118)/3</f>
        <v>1228.1694685555842</v>
      </c>
      <c r="Q124" s="367">
        <f>(+Q114/Q118)/6</f>
        <v>3379.7036187442714</v>
      </c>
      <c r="R124" s="367">
        <f>(+R114/R118)/3</f>
        <v>1099.7572626072701</v>
      </c>
      <c r="S124" s="367">
        <f>(+S114/S118)/9</f>
        <v>3352.9849525474419</v>
      </c>
      <c r="T124" s="367">
        <f>(+T114/T118)/3</f>
        <v>1242.425015393547</v>
      </c>
      <c r="U124" s="367">
        <f>(+U114/U118)/12</f>
        <v>1148.709579985996</v>
      </c>
      <c r="V124" s="304"/>
    </row>
    <row r="125" spans="1:23" ht="15.75" thickBot="1" x14ac:dyDescent="0.3">
      <c r="A125" s="305" t="s">
        <v>206</v>
      </c>
      <c r="B125" s="303"/>
      <c r="C125" s="428">
        <f>+C108/C119</f>
        <v>710.91579150721009</v>
      </c>
      <c r="D125" s="368">
        <f>+D108/D119</f>
        <v>1318.2001724801682</v>
      </c>
      <c r="E125" s="368">
        <f>+E108/E119</f>
        <v>1217.0357802165554</v>
      </c>
      <c r="F125" s="368">
        <f>+F108/F119</f>
        <v>1150.6712200525421</v>
      </c>
      <c r="G125" s="368">
        <f>+G108/G119</f>
        <v>1824.5332446017969</v>
      </c>
      <c r="H125" s="368">
        <f t="shared" ref="H125:M125" si="41">+H108/H119</f>
        <v>1064.6074379837694</v>
      </c>
      <c r="I125" s="368">
        <f t="shared" si="41"/>
        <v>733.54911537401347</v>
      </c>
      <c r="J125" s="368">
        <f t="shared" si="41"/>
        <v>1622.632287105147</v>
      </c>
      <c r="K125" s="368">
        <f t="shared" si="41"/>
        <v>1058.7134307092688</v>
      </c>
      <c r="L125" s="368">
        <f t="shared" si="41"/>
        <v>977.48581651140466</v>
      </c>
      <c r="M125" s="368">
        <f t="shared" si="41"/>
        <v>1553.4551700189897</v>
      </c>
      <c r="N125" s="368">
        <f>MAP!N129</f>
        <v>1480.5076887473087</v>
      </c>
      <c r="O125" s="366">
        <f>(+O108/O119)/3</f>
        <v>1081.6133624580909</v>
      </c>
      <c r="P125" s="366">
        <f>(+P108/P119)/3</f>
        <v>1347.1243480154615</v>
      </c>
      <c r="Q125" s="366">
        <f>(+Q108/Q119)/6</f>
        <v>3641.6758249486229</v>
      </c>
      <c r="R125" s="366">
        <f>(+R108/R119)/3</f>
        <v>1138.3927159619695</v>
      </c>
      <c r="S125" s="366">
        <f>(+S108/S119)/9</f>
        <v>3566.7564399599537</v>
      </c>
      <c r="T125" s="366">
        <f>(+T108/T119)/3</f>
        <v>1337.0007790228742</v>
      </c>
      <c r="U125" s="366">
        <f>(+U108/U119)/12</f>
        <v>1225.8609425313796</v>
      </c>
      <c r="V125" s="304"/>
    </row>
    <row r="126" spans="1:23" ht="15.75" thickBot="1" x14ac:dyDescent="0.3">
      <c r="A126" s="305" t="s">
        <v>312</v>
      </c>
      <c r="B126" s="303"/>
      <c r="C126" s="429">
        <f t="shared" ref="C126:N126" si="42">+C110/C120</f>
        <v>901.88688785398824</v>
      </c>
      <c r="D126" s="369">
        <f t="shared" si="42"/>
        <v>1631.8396851481177</v>
      </c>
      <c r="E126" s="369">
        <f t="shared" si="42"/>
        <v>646.83863360516818</v>
      </c>
      <c r="F126" s="369">
        <f t="shared" si="42"/>
        <v>1076.3431017000328</v>
      </c>
      <c r="G126" s="369">
        <f t="shared" si="42"/>
        <v>1378.3499550996644</v>
      </c>
      <c r="H126" s="369">
        <f t="shared" si="42"/>
        <v>1143.4321253513353</v>
      </c>
      <c r="I126" s="369">
        <f t="shared" si="42"/>
        <v>1111.6986121782941</v>
      </c>
      <c r="J126" s="369">
        <f t="shared" si="42"/>
        <v>1283.6672238312567</v>
      </c>
      <c r="K126" s="369">
        <f t="shared" si="42"/>
        <v>1144.6472988053554</v>
      </c>
      <c r="L126" s="369">
        <f t="shared" si="42"/>
        <v>1286.2753607309608</v>
      </c>
      <c r="M126" s="369">
        <f t="shared" si="42"/>
        <v>1680.1880866851714</v>
      </c>
      <c r="N126" s="369">
        <f t="shared" si="42"/>
        <v>856.41416125537626</v>
      </c>
      <c r="O126" s="366">
        <f>(+O110/O120)/3</f>
        <v>1060.6361795544408</v>
      </c>
      <c r="P126" s="369">
        <f>(+P110/P120)/3</f>
        <v>1199.5370335789041</v>
      </c>
      <c r="Q126" s="369">
        <f>(+Q110/Q120)/6</f>
        <v>3389.9179775786019</v>
      </c>
      <c r="R126" s="369">
        <f>(+R110/R120)/3</f>
        <v>1179.9706366546404</v>
      </c>
      <c r="S126" s="369">
        <f>(+S110/S120)/9</f>
        <v>3439.6681704001812</v>
      </c>
      <c r="T126" s="369">
        <f>(+T110/T120)/3</f>
        <v>1275.3961438337685</v>
      </c>
      <c r="U126" s="369">
        <f>(+U110/U120)/12</f>
        <v>1178.4397642135496</v>
      </c>
      <c r="V126" s="304"/>
    </row>
    <row r="127" spans="1:23" ht="15.75" thickBot="1" x14ac:dyDescent="0.3">
      <c r="A127" s="305" t="s">
        <v>186</v>
      </c>
      <c r="B127" s="303"/>
      <c r="C127" s="430">
        <f t="shared" ref="C127:N127" si="43">+C112/C121</f>
        <v>368.91555020916576</v>
      </c>
      <c r="D127" s="370">
        <f t="shared" si="43"/>
        <v>604.76240397506206</v>
      </c>
      <c r="E127" s="370">
        <f t="shared" si="43"/>
        <v>214.03402070019192</v>
      </c>
      <c r="F127" s="370">
        <f t="shared" si="43"/>
        <v>393.74832236417603</v>
      </c>
      <c r="G127" s="370">
        <f t="shared" si="43"/>
        <v>600.31265860751751</v>
      </c>
      <c r="H127" s="370">
        <f t="shared" si="43"/>
        <v>175.52488658848074</v>
      </c>
      <c r="I127" s="370">
        <f t="shared" si="43"/>
        <v>410.84411822495889</v>
      </c>
      <c r="J127" s="370">
        <f t="shared" si="43"/>
        <v>589.42081448280692</v>
      </c>
      <c r="K127" s="370">
        <f t="shared" si="43"/>
        <v>411.39446505215511</v>
      </c>
      <c r="L127" s="370">
        <f t="shared" si="43"/>
        <v>222.55567021151217</v>
      </c>
      <c r="M127" s="370">
        <f t="shared" si="43"/>
        <v>608.91428592265754</v>
      </c>
      <c r="N127" s="370">
        <f t="shared" si="43"/>
        <v>196.74344523270798</v>
      </c>
      <c r="O127" s="366">
        <f>(+O112/O121)/3</f>
        <v>395.52426116817043</v>
      </c>
      <c r="P127" s="370">
        <f>(+P112/P121)/3</f>
        <v>388.87226798395682</v>
      </c>
      <c r="Q127" s="370">
        <f>(+Q112/Q121)/6</f>
        <v>1176.4605941377015</v>
      </c>
      <c r="R127" s="370">
        <f>(+R112/R121)/3</f>
        <v>470.40403753012538</v>
      </c>
      <c r="S127" s="370">
        <f>(+S112/S121)/9</f>
        <v>1257.6365118444201</v>
      </c>
      <c r="T127" s="370">
        <f>(+T112/T121)/3</f>
        <v>341.9707527619301</v>
      </c>
      <c r="U127" s="370">
        <f>(+U112/U121)/12</f>
        <v>399.91295497993161</v>
      </c>
      <c r="V127" s="304"/>
    </row>
    <row r="128" spans="1:23" ht="15.75" thickBot="1" x14ac:dyDescent="0.3">
      <c r="A128" s="305"/>
      <c r="B128" s="303"/>
      <c r="C128" s="344"/>
      <c r="D128" s="344"/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  <c r="R128" s="344"/>
      <c r="S128" s="344"/>
      <c r="T128" s="344"/>
      <c r="U128" s="371"/>
      <c r="V128" s="280"/>
    </row>
    <row r="129" spans="1:22" x14ac:dyDescent="0.25">
      <c r="A129" s="15"/>
      <c r="B129" s="15"/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74"/>
    </row>
    <row r="130" spans="1:22" x14ac:dyDescent="0.25">
      <c r="A130" s="305" t="s">
        <v>798</v>
      </c>
      <c r="B130" s="15"/>
      <c r="C130" s="520">
        <v>12541363.700000014</v>
      </c>
      <c r="D130" s="520">
        <v>25493806.039999999</v>
      </c>
      <c r="E130" s="520">
        <v>17421464.920000002</v>
      </c>
      <c r="F130" s="520">
        <v>26369322.050000001</v>
      </c>
      <c r="G130" s="520">
        <v>29610599.02</v>
      </c>
      <c r="H130" s="520">
        <v>21472772.760000002</v>
      </c>
      <c r="I130" s="520">
        <v>33078235.77</v>
      </c>
      <c r="J130" s="520">
        <v>19351563.969999999</v>
      </c>
      <c r="K130" s="520">
        <v>10680673.119999999</v>
      </c>
      <c r="L130" s="520">
        <v>39320822.649999999</v>
      </c>
      <c r="M130" s="520">
        <v>23260174.059999999</v>
      </c>
      <c r="N130" s="520">
        <v>21715587.010000002</v>
      </c>
      <c r="O130" s="520">
        <f t="shared" ref="O130" si="44">SUM(C130:E130)</f>
        <v>55456634.660000011</v>
      </c>
      <c r="P130" s="520">
        <f t="shared" ref="P130" si="45">SUM(F130:H130)</f>
        <v>77452693.829999998</v>
      </c>
      <c r="Q130" s="520">
        <f t="shared" ref="Q130" si="46">+O130+P130</f>
        <v>132909328.49000001</v>
      </c>
      <c r="R130" s="520">
        <f t="shared" ref="R130" si="47">SUM(I130:K130)</f>
        <v>63110472.859999992</v>
      </c>
      <c r="S130" s="520">
        <f t="shared" ref="S130" si="48">+Q130+R130</f>
        <v>196019801.34999999</v>
      </c>
      <c r="T130" s="520">
        <f>SUM(L130:N130)</f>
        <v>84296583.719999999</v>
      </c>
      <c r="U130" s="520">
        <f>+S130+T130</f>
        <v>280316385.06999999</v>
      </c>
      <c r="V130" s="74"/>
    </row>
    <row r="131" spans="1:22" x14ac:dyDescent="0.25">
      <c r="A131" s="305" t="s">
        <v>797</v>
      </c>
      <c r="B131" s="15"/>
      <c r="C131" s="520">
        <f>(C114+C130)/C118</f>
        <v>756.32570786792724</v>
      </c>
      <c r="D131" s="520">
        <f t="shared" ref="D131:N131" si="49">(D114+D130)/D118</f>
        <v>1385.3681012560819</v>
      </c>
      <c r="E131" s="520">
        <f t="shared" si="49"/>
        <v>971.73186903388944</v>
      </c>
      <c r="F131" s="520">
        <f t="shared" si="49"/>
        <v>1088.9230173553183</v>
      </c>
      <c r="G131" s="520">
        <f t="shared" si="49"/>
        <v>1609.5690345341777</v>
      </c>
      <c r="H131" s="520">
        <f t="shared" si="49"/>
        <v>1037.4403595527763</v>
      </c>
      <c r="I131" s="520">
        <f t="shared" si="49"/>
        <v>853.26681845650194</v>
      </c>
      <c r="J131" s="520">
        <f t="shared" si="49"/>
        <v>1446.3022659695453</v>
      </c>
      <c r="K131" s="520">
        <f t="shared" si="49"/>
        <v>1042.7550166392577</v>
      </c>
      <c r="L131" s="520">
        <f t="shared" si="49"/>
        <v>1046.8582238056315</v>
      </c>
      <c r="M131" s="520">
        <f t="shared" si="49"/>
        <v>1539.2714406185935</v>
      </c>
      <c r="N131" s="520">
        <f t="shared" si="49"/>
        <v>1198.8443498732713</v>
      </c>
      <c r="O131" s="520">
        <f>((O114+O130)/O118)/3</f>
        <v>1037.800016242513</v>
      </c>
      <c r="P131" s="520">
        <f t="shared" ref="P131" si="50">((P114+P130)/P118)/3</f>
        <v>1245.6680025999501</v>
      </c>
      <c r="Q131" s="520">
        <f>((Q114+Q130)/Q118)/6</f>
        <v>3424.6678523558057</v>
      </c>
      <c r="R131" s="520">
        <f>((R114+R130)/R118)/3</f>
        <v>1114.0645690180106</v>
      </c>
      <c r="S131" s="520">
        <f>((S114+S130)/S118)/9</f>
        <v>3397.2707493318649</v>
      </c>
      <c r="T131" s="521">
        <f>((T114+T130)/T118)/3</f>
        <v>1261.5866134764915</v>
      </c>
      <c r="U131" s="520">
        <f>((U114+U130)/U118)/12</f>
        <v>1164.5663890420299</v>
      </c>
      <c r="V131" s="74"/>
    </row>
    <row r="132" spans="1:22" x14ac:dyDescent="0.25">
      <c r="A132" s="305"/>
      <c r="B132" s="15"/>
      <c r="C132" s="520"/>
      <c r="D132" s="520"/>
      <c r="E132" s="520"/>
      <c r="F132" s="520"/>
      <c r="G132" s="520"/>
      <c r="H132" s="520"/>
      <c r="I132" s="520"/>
      <c r="J132" s="520"/>
      <c r="K132" s="520"/>
      <c r="L132" s="520"/>
      <c r="M132" s="520"/>
      <c r="N132" s="520"/>
      <c r="O132" s="520"/>
      <c r="P132" s="520"/>
      <c r="Q132" s="520"/>
      <c r="R132" s="521"/>
      <c r="S132" s="520"/>
      <c r="T132" s="521"/>
      <c r="U132" s="520"/>
      <c r="V132" s="74"/>
    </row>
    <row r="133" spans="1:22" ht="27" customHeight="1" x14ac:dyDescent="0.25">
      <c r="A133" s="316" t="s">
        <v>305</v>
      </c>
      <c r="B133" s="316"/>
      <c r="C133" s="365"/>
      <c r="D133" s="365"/>
      <c r="E133" s="372"/>
      <c r="F133" s="372"/>
      <c r="G133" s="372"/>
      <c r="H133" s="372"/>
      <c r="I133" s="372"/>
      <c r="J133" s="372"/>
      <c r="K133" s="372"/>
      <c r="L133" s="372"/>
      <c r="M133" s="372"/>
      <c r="N133" s="372"/>
      <c r="O133" s="372"/>
      <c r="P133" s="372"/>
      <c r="Q133" s="372"/>
      <c r="R133" s="372"/>
      <c r="S133" s="372"/>
      <c r="T133" s="372"/>
      <c r="U133" s="372"/>
      <c r="V133" s="53"/>
    </row>
    <row r="134" spans="1:22" ht="26.25" customHeight="1" x14ac:dyDescent="0.25">
      <c r="A134" s="316" t="s">
        <v>306</v>
      </c>
      <c r="B134" s="316"/>
      <c r="C134" s="365"/>
      <c r="D134" s="365"/>
      <c r="E134" s="372"/>
      <c r="F134" s="372"/>
      <c r="G134" s="372"/>
      <c r="H134" s="372"/>
      <c r="I134" s="372"/>
      <c r="J134" s="372"/>
      <c r="K134" s="372"/>
      <c r="L134" s="372"/>
      <c r="M134" s="372"/>
      <c r="N134" s="372"/>
      <c r="O134" s="372"/>
      <c r="P134" s="372"/>
      <c r="Q134" s="372"/>
      <c r="R134" s="372"/>
      <c r="S134" s="372"/>
      <c r="T134" s="372"/>
      <c r="U134" s="365"/>
      <c r="V134" s="306"/>
    </row>
    <row r="135" spans="1:22" x14ac:dyDescent="0.25">
      <c r="A135" s="287"/>
      <c r="B135" s="287"/>
      <c r="C135" s="350"/>
      <c r="D135" s="350"/>
      <c r="E135" s="365"/>
      <c r="F135" s="365"/>
      <c r="G135" s="365"/>
      <c r="H135" s="365"/>
      <c r="I135" s="365"/>
      <c r="J135" s="365"/>
      <c r="K135" s="365"/>
      <c r="L135" s="365"/>
      <c r="M135" s="365"/>
      <c r="N135" s="365"/>
      <c r="O135" s="365"/>
      <c r="P135" s="365"/>
      <c r="Q135" s="365"/>
      <c r="R135" s="365"/>
      <c r="S135" s="365"/>
      <c r="T135" s="365"/>
      <c r="U135" s="365"/>
      <c r="V135" s="52"/>
    </row>
    <row r="136" spans="1:22" x14ac:dyDescent="0.25">
      <c r="A136" s="287"/>
      <c r="B136" s="287"/>
      <c r="C136" s="350"/>
      <c r="D136" s="350"/>
      <c r="E136" s="365"/>
      <c r="F136" s="365"/>
      <c r="G136" s="365"/>
      <c r="H136" s="365"/>
      <c r="I136" s="365"/>
      <c r="J136" s="365"/>
      <c r="K136" s="365"/>
      <c r="L136" s="365"/>
      <c r="M136" s="365"/>
      <c r="N136" s="365"/>
      <c r="O136" s="365"/>
      <c r="P136" s="365"/>
      <c r="Q136" s="365"/>
      <c r="R136" s="365"/>
      <c r="S136" s="365"/>
      <c r="T136" s="365"/>
      <c r="U136" s="365"/>
      <c r="V136" s="52"/>
    </row>
    <row r="137" spans="1:22" x14ac:dyDescent="0.25">
      <c r="A137" s="15"/>
      <c r="B137" s="287"/>
      <c r="C137" s="350"/>
      <c r="D137" s="350"/>
      <c r="E137" s="365"/>
      <c r="F137" s="365"/>
      <c r="G137" s="365"/>
      <c r="H137" s="365"/>
      <c r="I137" s="365"/>
      <c r="J137" s="365"/>
      <c r="K137" s="365"/>
      <c r="L137" s="365"/>
      <c r="M137" s="365"/>
      <c r="N137" s="365"/>
      <c r="O137" s="365"/>
      <c r="P137" s="365"/>
      <c r="Q137" s="365"/>
      <c r="R137" s="365"/>
      <c r="S137" s="365"/>
      <c r="T137" s="365"/>
      <c r="U137" s="365"/>
      <c r="V137" s="52"/>
    </row>
    <row r="138" spans="1:22" x14ac:dyDescent="0.25">
      <c r="A138" s="15"/>
      <c r="B138" s="15"/>
      <c r="C138" s="350"/>
      <c r="D138" s="350"/>
      <c r="E138" s="365"/>
      <c r="F138" s="365"/>
      <c r="G138" s="365"/>
      <c r="H138" s="365"/>
      <c r="I138" s="365"/>
      <c r="J138" s="365"/>
      <c r="K138" s="365"/>
      <c r="L138" s="365"/>
      <c r="M138" s="365"/>
      <c r="N138" s="365"/>
      <c r="O138" s="365"/>
      <c r="P138" s="365"/>
      <c r="Q138" s="365"/>
      <c r="R138" s="365"/>
      <c r="S138" s="365"/>
      <c r="T138" s="365"/>
      <c r="U138" s="365"/>
      <c r="V138" s="306"/>
    </row>
    <row r="139" spans="1:22" x14ac:dyDescent="0.25">
      <c r="A139" s="287"/>
      <c r="B139" s="287"/>
      <c r="C139" s="350"/>
      <c r="D139" s="350"/>
      <c r="E139" s="365"/>
      <c r="F139" s="365"/>
      <c r="G139" s="365"/>
      <c r="H139" s="365"/>
      <c r="I139" s="365"/>
      <c r="J139" s="365"/>
      <c r="K139" s="365"/>
      <c r="L139" s="365"/>
      <c r="M139" s="365"/>
      <c r="N139" s="365"/>
      <c r="O139" s="365"/>
      <c r="P139" s="365"/>
      <c r="Q139" s="365"/>
      <c r="R139" s="365"/>
      <c r="S139" s="365"/>
      <c r="T139" s="365"/>
      <c r="U139" s="365"/>
      <c r="V139" s="52"/>
    </row>
    <row r="140" spans="1:22" x14ac:dyDescent="0.25">
      <c r="A140" s="241"/>
      <c r="B140" s="15"/>
      <c r="C140" s="365"/>
      <c r="D140" s="365"/>
      <c r="E140" s="365"/>
      <c r="F140" s="365"/>
      <c r="G140" s="365"/>
      <c r="H140" s="365"/>
      <c r="I140" s="365"/>
      <c r="J140" s="365"/>
      <c r="K140" s="365"/>
      <c r="L140" s="365"/>
      <c r="M140" s="365"/>
      <c r="N140" s="365"/>
      <c r="O140" s="365"/>
      <c r="P140" s="365"/>
      <c r="Q140" s="365"/>
      <c r="R140" s="365"/>
      <c r="S140" s="365"/>
      <c r="T140" s="365"/>
      <c r="U140" s="365"/>
      <c r="V140" s="52"/>
    </row>
    <row r="141" spans="1:22" x14ac:dyDescent="0.25">
      <c r="A141" s="241"/>
      <c r="B141" s="15"/>
      <c r="C141" s="365"/>
      <c r="D141" s="365"/>
      <c r="E141" s="365"/>
      <c r="F141" s="365"/>
      <c r="G141" s="365"/>
      <c r="H141" s="365"/>
      <c r="I141" s="365"/>
      <c r="J141" s="365"/>
      <c r="K141" s="365"/>
      <c r="L141" s="365"/>
      <c r="M141" s="365"/>
      <c r="N141" s="365"/>
      <c r="O141" s="365"/>
      <c r="P141" s="365"/>
      <c r="Q141" s="365"/>
      <c r="R141" s="365"/>
      <c r="S141" s="365"/>
      <c r="T141" s="365"/>
      <c r="U141" s="365"/>
      <c r="V141" s="52"/>
    </row>
    <row r="142" spans="1:22" x14ac:dyDescent="0.25">
      <c r="A142" s="241"/>
      <c r="B142" s="15"/>
      <c r="C142" s="365"/>
      <c r="D142" s="365"/>
      <c r="E142" s="365"/>
      <c r="F142" s="365"/>
      <c r="G142" s="365"/>
      <c r="H142" s="365"/>
      <c r="I142" s="365"/>
      <c r="J142" s="365"/>
      <c r="K142" s="365"/>
      <c r="L142" s="365"/>
      <c r="M142" s="365"/>
      <c r="N142" s="365"/>
      <c r="O142" s="365"/>
      <c r="P142" s="365"/>
      <c r="Q142" s="365"/>
      <c r="R142" s="365"/>
      <c r="S142" s="365"/>
      <c r="T142" s="365"/>
      <c r="U142" s="365"/>
      <c r="V142" s="52"/>
    </row>
    <row r="143" spans="1:22" x14ac:dyDescent="0.25">
      <c r="A143" s="241"/>
      <c r="B143" s="15"/>
      <c r="C143" s="365"/>
      <c r="D143" s="365"/>
      <c r="E143" s="365"/>
      <c r="F143" s="365"/>
      <c r="G143" s="365"/>
      <c r="H143" s="365"/>
      <c r="I143" s="365"/>
      <c r="J143" s="365"/>
      <c r="K143" s="365"/>
      <c r="L143" s="365"/>
      <c r="M143" s="365"/>
      <c r="N143" s="365"/>
      <c r="O143" s="365"/>
      <c r="P143" s="365"/>
      <c r="Q143" s="365"/>
      <c r="R143" s="365"/>
      <c r="S143" s="365"/>
      <c r="T143" s="365"/>
      <c r="U143" s="365"/>
      <c r="V143" s="52"/>
    </row>
    <row r="144" spans="1:22" x14ac:dyDescent="0.25">
      <c r="A144" s="241"/>
      <c r="B144" s="15"/>
      <c r="C144" s="365"/>
      <c r="D144" s="365"/>
      <c r="E144" s="365"/>
      <c r="F144" s="365"/>
      <c r="G144" s="365"/>
      <c r="H144" s="365"/>
      <c r="I144" s="365" t="s">
        <v>746</v>
      </c>
      <c r="J144" s="365"/>
      <c r="K144" s="365"/>
      <c r="L144" s="365"/>
      <c r="M144" s="365"/>
      <c r="N144" s="365"/>
      <c r="O144" s="365"/>
      <c r="P144" s="365"/>
      <c r="Q144" s="365"/>
      <c r="R144" s="365"/>
      <c r="S144" s="365"/>
      <c r="T144" s="365"/>
      <c r="U144" s="365"/>
      <c r="V144" s="52"/>
    </row>
    <row r="145" spans="1:22" x14ac:dyDescent="0.25">
      <c r="A145" s="241"/>
      <c r="B145" s="15"/>
      <c r="C145" s="365"/>
      <c r="D145" s="365"/>
      <c r="E145" s="365"/>
      <c r="F145" s="365"/>
      <c r="G145" s="365"/>
      <c r="H145" s="365"/>
      <c r="I145" s="365"/>
      <c r="J145" s="365"/>
      <c r="K145" s="365"/>
      <c r="L145" s="365"/>
      <c r="M145" s="365"/>
      <c r="N145" s="365"/>
      <c r="O145" s="365"/>
      <c r="P145" s="365"/>
      <c r="Q145" s="365"/>
      <c r="R145" s="365"/>
      <c r="S145" s="365"/>
      <c r="T145" s="365"/>
      <c r="U145" s="365"/>
      <c r="V145" s="52"/>
    </row>
  </sheetData>
  <printOptions horizontalCentered="1" verticalCentered="1"/>
  <pageMargins left="0.25" right="0.25" top="0.75" bottom="0.75" header="0.3" footer="0.3"/>
  <pageSetup paperSize="5" scale="33" fitToHeight="0" orientation="landscape" r:id="rId1"/>
  <rowBreaks count="2" manualBreakCount="2">
    <brk id="32" max="16383" man="1"/>
    <brk id="82" max="16383" man="1"/>
  </rowBreaks>
  <ignoredErrors>
    <ignoredError sqref="T25:T27 R26:R28 T7 R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402"/>
  <sheetViews>
    <sheetView workbookViewId="0">
      <selection activeCell="A3" sqref="A3"/>
    </sheetView>
  </sheetViews>
  <sheetFormatPr defaultRowHeight="15" x14ac:dyDescent="0.25"/>
  <cols>
    <col min="1" max="1" width="42.28515625" customWidth="1"/>
    <col min="2" max="2" width="42.28515625" style="184" customWidth="1"/>
    <col min="3" max="3" width="8" customWidth="1"/>
    <col min="4" max="4" width="20.28515625" style="89" customWidth="1"/>
    <col min="5" max="5" width="19" style="89" customWidth="1"/>
    <col min="6" max="6" width="20.28515625" style="89" customWidth="1"/>
    <col min="7" max="7" width="19" style="89" customWidth="1"/>
    <col min="8" max="8" width="20.28515625" style="89" customWidth="1"/>
    <col min="9" max="9" width="12.5703125" customWidth="1"/>
    <col min="10" max="10" width="12.5703125" bestFit="1" customWidth="1"/>
    <col min="11" max="11" width="12.42578125" bestFit="1" customWidth="1"/>
  </cols>
  <sheetData>
    <row r="1" spans="1:9" x14ac:dyDescent="0.25">
      <c r="A1" s="118"/>
      <c r="B1" s="177"/>
      <c r="C1" s="119"/>
      <c r="D1" s="120" t="s">
        <v>394</v>
      </c>
      <c r="E1" s="120"/>
      <c r="F1" s="120"/>
      <c r="G1" s="120"/>
      <c r="H1" s="121"/>
    </row>
    <row r="2" spans="1:9" x14ac:dyDescent="0.25">
      <c r="A2" s="122"/>
      <c r="D2" s="97" t="s">
        <v>395</v>
      </c>
      <c r="E2" s="97"/>
      <c r="F2" s="97"/>
      <c r="G2" s="97"/>
      <c r="H2" s="123"/>
    </row>
    <row r="3" spans="1:9" x14ac:dyDescent="0.25">
      <c r="A3" s="122" t="s">
        <v>584</v>
      </c>
      <c r="D3" s="97"/>
      <c r="E3" s="124" t="s">
        <v>396</v>
      </c>
      <c r="F3" s="97"/>
      <c r="G3" s="97"/>
      <c r="H3" s="123"/>
    </row>
    <row r="4" spans="1:9" x14ac:dyDescent="0.25">
      <c r="A4" s="125" t="s">
        <v>397</v>
      </c>
      <c r="C4" s="126" t="s">
        <v>397</v>
      </c>
      <c r="D4" s="127" t="s">
        <v>397</v>
      </c>
      <c r="E4" s="127" t="s">
        <v>397</v>
      </c>
      <c r="F4" s="127" t="s">
        <v>397</v>
      </c>
      <c r="G4" s="127" t="s">
        <v>397</v>
      </c>
      <c r="H4" s="128" t="s">
        <v>397</v>
      </c>
    </row>
    <row r="5" spans="1:9" x14ac:dyDescent="0.25">
      <c r="A5" s="122" t="s">
        <v>398</v>
      </c>
      <c r="C5" s="129"/>
      <c r="D5" s="130" t="s">
        <v>185</v>
      </c>
      <c r="E5" s="130" t="s">
        <v>185</v>
      </c>
      <c r="F5" s="130" t="s">
        <v>399</v>
      </c>
      <c r="G5" s="130" t="s">
        <v>185</v>
      </c>
      <c r="H5" s="131" t="s">
        <v>400</v>
      </c>
      <c r="I5" s="115"/>
    </row>
    <row r="6" spans="1:9" x14ac:dyDescent="0.25">
      <c r="A6" s="122"/>
      <c r="C6" s="129"/>
      <c r="D6" s="130" t="s">
        <v>401</v>
      </c>
      <c r="E6" s="130" t="s">
        <v>402</v>
      </c>
      <c r="F6" s="130" t="s">
        <v>402</v>
      </c>
      <c r="G6" s="130" t="s">
        <v>403</v>
      </c>
      <c r="H6" s="131" t="s">
        <v>404</v>
      </c>
      <c r="I6" s="94"/>
    </row>
    <row r="7" spans="1:9" x14ac:dyDescent="0.25">
      <c r="A7" s="122"/>
      <c r="C7" s="129"/>
      <c r="D7" s="130" t="s">
        <v>405</v>
      </c>
      <c r="E7" s="130" t="s">
        <v>406</v>
      </c>
      <c r="F7" s="97"/>
      <c r="G7" s="130" t="s">
        <v>406</v>
      </c>
      <c r="H7" s="131" t="s">
        <v>407</v>
      </c>
      <c r="I7" s="94"/>
    </row>
    <row r="8" spans="1:9" x14ac:dyDescent="0.25">
      <c r="A8" s="125" t="s">
        <v>397</v>
      </c>
      <c r="C8" s="126" t="s">
        <v>397</v>
      </c>
      <c r="D8" s="127" t="s">
        <v>397</v>
      </c>
      <c r="E8" s="127" t="s">
        <v>397</v>
      </c>
      <c r="F8" s="127" t="s">
        <v>397</v>
      </c>
      <c r="G8" s="127" t="s">
        <v>397</v>
      </c>
      <c r="H8" s="128" t="s">
        <v>397</v>
      </c>
    </row>
    <row r="9" spans="1:9" ht="15.75" x14ac:dyDescent="0.25">
      <c r="A9" s="122" t="s">
        <v>408</v>
      </c>
      <c r="B9" s="184" t="str">
        <f>C9</f>
        <v>00</v>
      </c>
      <c r="C9" s="132" t="s">
        <v>409</v>
      </c>
      <c r="D9" s="97"/>
      <c r="E9" s="97">
        <v>136581.82999999999</v>
      </c>
      <c r="F9" s="97">
        <v>136581.82999999999</v>
      </c>
      <c r="G9" s="97">
        <v>0</v>
      </c>
      <c r="H9" s="123">
        <v>136581.82999999999</v>
      </c>
      <c r="I9" s="116"/>
    </row>
    <row r="10" spans="1:9" ht="15.75" x14ac:dyDescent="0.25">
      <c r="A10" s="122" t="s">
        <v>410</v>
      </c>
      <c r="B10" s="184" t="str">
        <f t="shared" ref="B10:B73" si="0">C10</f>
        <v>0201A</v>
      </c>
      <c r="C10" s="133" t="s">
        <v>411</v>
      </c>
      <c r="D10" s="97">
        <v>11695023.33</v>
      </c>
      <c r="E10" s="97">
        <v>0</v>
      </c>
      <c r="F10" s="97">
        <v>11695023.33</v>
      </c>
      <c r="G10" s="97">
        <v>0</v>
      </c>
      <c r="H10" s="123">
        <v>11695023.33</v>
      </c>
      <c r="I10" s="116"/>
    </row>
    <row r="11" spans="1:9" ht="15.75" x14ac:dyDescent="0.25">
      <c r="A11" s="122" t="s">
        <v>410</v>
      </c>
      <c r="B11" s="184" t="str">
        <f t="shared" si="0"/>
        <v>0237</v>
      </c>
      <c r="C11" s="133" t="s">
        <v>412</v>
      </c>
      <c r="D11" s="97">
        <v>256896.2</v>
      </c>
      <c r="E11" s="97">
        <v>0</v>
      </c>
      <c r="F11" s="97">
        <v>256896.2</v>
      </c>
      <c r="G11" s="97">
        <v>0</v>
      </c>
      <c r="H11" s="123">
        <v>256896.2</v>
      </c>
      <c r="I11" s="116"/>
    </row>
    <row r="12" spans="1:9" ht="15.75" x14ac:dyDescent="0.25">
      <c r="A12" s="122" t="s">
        <v>413</v>
      </c>
      <c r="B12" s="184" t="str">
        <f t="shared" si="0"/>
        <v>0302A</v>
      </c>
      <c r="C12" s="133" t="s">
        <v>414</v>
      </c>
      <c r="D12" s="97">
        <v>34037.15</v>
      </c>
      <c r="E12" s="97">
        <v>0</v>
      </c>
      <c r="F12" s="97">
        <v>34037.15</v>
      </c>
      <c r="G12" s="97">
        <v>0</v>
      </c>
      <c r="H12" s="123">
        <v>34037.15</v>
      </c>
      <c r="I12" s="116"/>
    </row>
    <row r="13" spans="1:9" x14ac:dyDescent="0.25">
      <c r="A13" s="122" t="s">
        <v>415</v>
      </c>
      <c r="B13" s="184" t="str">
        <f t="shared" si="0"/>
        <v>0410</v>
      </c>
      <c r="C13" s="133" t="s">
        <v>416</v>
      </c>
      <c r="D13" s="97">
        <v>676122.43</v>
      </c>
      <c r="E13" s="97">
        <v>0</v>
      </c>
      <c r="F13" s="97">
        <v>676122.43</v>
      </c>
      <c r="G13" s="97">
        <v>0</v>
      </c>
      <c r="H13" s="123">
        <v>676122.43</v>
      </c>
      <c r="I13" s="94"/>
    </row>
    <row r="14" spans="1:9" ht="15.75" x14ac:dyDescent="0.25">
      <c r="A14" s="122" t="s">
        <v>417</v>
      </c>
      <c r="B14" s="184" t="str">
        <f t="shared" si="0"/>
        <v>0519A</v>
      </c>
      <c r="C14" s="134" t="s">
        <v>418</v>
      </c>
      <c r="D14" s="97">
        <v>0</v>
      </c>
      <c r="E14" s="97">
        <v>0</v>
      </c>
      <c r="F14" s="97">
        <v>0</v>
      </c>
      <c r="G14" s="97">
        <v>0</v>
      </c>
      <c r="H14" s="123">
        <v>0</v>
      </c>
      <c r="I14" s="116"/>
    </row>
    <row r="15" spans="1:9" ht="15.75" x14ac:dyDescent="0.25">
      <c r="A15" s="122" t="s">
        <v>419</v>
      </c>
      <c r="B15" s="184" t="str">
        <f t="shared" si="0"/>
        <v>0602A</v>
      </c>
      <c r="C15" s="133" t="s">
        <v>420</v>
      </c>
      <c r="D15" s="97">
        <v>0</v>
      </c>
      <c r="E15" s="97">
        <v>0</v>
      </c>
      <c r="F15" s="97">
        <v>0</v>
      </c>
      <c r="G15" s="97">
        <v>0</v>
      </c>
      <c r="H15" s="123">
        <v>0</v>
      </c>
      <c r="I15" s="116"/>
    </row>
    <row r="16" spans="1:9" ht="15.75" x14ac:dyDescent="0.25">
      <c r="A16" s="122" t="s">
        <v>421</v>
      </c>
      <c r="B16" s="184" t="str">
        <f t="shared" si="0"/>
        <v>0719A</v>
      </c>
      <c r="C16" s="134" t="s">
        <v>422</v>
      </c>
      <c r="D16" s="97">
        <v>435688.38</v>
      </c>
      <c r="E16" s="97">
        <v>0</v>
      </c>
      <c r="F16" s="97">
        <v>435688.38</v>
      </c>
      <c r="G16" s="97">
        <v>0</v>
      </c>
      <c r="H16" s="123">
        <v>435688.38</v>
      </c>
      <c r="I16" s="116"/>
    </row>
    <row r="17" spans="1:9" ht="15.75" x14ac:dyDescent="0.25">
      <c r="A17" s="122" t="s">
        <v>423</v>
      </c>
      <c r="B17" s="184" t="str">
        <f t="shared" si="0"/>
        <v>0802A</v>
      </c>
      <c r="C17" s="134" t="s">
        <v>424</v>
      </c>
      <c r="D17" s="97">
        <v>6958.25</v>
      </c>
      <c r="E17" s="97">
        <v>0</v>
      </c>
      <c r="F17" s="97">
        <v>6958.25</v>
      </c>
      <c r="G17" s="97">
        <v>0</v>
      </c>
      <c r="H17" s="123">
        <v>6958.25</v>
      </c>
      <c r="I17" s="116"/>
    </row>
    <row r="18" spans="1:9" ht="15.75" x14ac:dyDescent="0.25">
      <c r="A18" s="122" t="s">
        <v>425</v>
      </c>
      <c r="B18" s="184" t="str">
        <f t="shared" si="0"/>
        <v>0940</v>
      </c>
      <c r="C18" s="135" t="s">
        <v>426</v>
      </c>
      <c r="D18" s="97">
        <v>34.28</v>
      </c>
      <c r="E18" s="97">
        <v>0</v>
      </c>
      <c r="F18" s="97">
        <v>34.28</v>
      </c>
      <c r="G18" s="97">
        <v>0</v>
      </c>
      <c r="H18" s="123">
        <v>34.28</v>
      </c>
      <c r="I18" s="116"/>
    </row>
    <row r="19" spans="1:9" ht="15.75" x14ac:dyDescent="0.25">
      <c r="A19" s="122" t="s">
        <v>427</v>
      </c>
      <c r="B19" s="184" t="str">
        <f t="shared" si="0"/>
        <v>1010</v>
      </c>
      <c r="C19" s="134" t="s">
        <v>428</v>
      </c>
      <c r="D19" s="97">
        <v>1858</v>
      </c>
      <c r="E19" s="97">
        <v>0</v>
      </c>
      <c r="F19" s="97">
        <v>1858</v>
      </c>
      <c r="G19" s="97">
        <v>0</v>
      </c>
      <c r="H19" s="123">
        <v>1858</v>
      </c>
      <c r="I19" s="116"/>
    </row>
    <row r="20" spans="1:9" ht="15.75" x14ac:dyDescent="0.25">
      <c r="A20" s="122" t="s">
        <v>429</v>
      </c>
      <c r="B20" s="184" t="str">
        <f t="shared" si="0"/>
        <v>1206A</v>
      </c>
      <c r="C20" s="133" t="s">
        <v>430</v>
      </c>
      <c r="D20" s="97">
        <v>3296417.1</v>
      </c>
      <c r="E20" s="97">
        <v>0</v>
      </c>
      <c r="F20" s="97">
        <v>3296417.1</v>
      </c>
      <c r="G20" s="97">
        <v>0</v>
      </c>
      <c r="H20" s="123">
        <v>3296417.1</v>
      </c>
      <c r="I20" s="116"/>
    </row>
    <row r="21" spans="1:9" ht="15.75" x14ac:dyDescent="0.25">
      <c r="A21" s="122" t="s">
        <v>429</v>
      </c>
      <c r="B21" s="184" t="str">
        <f t="shared" si="0"/>
        <v>1236</v>
      </c>
      <c r="C21" s="133" t="s">
        <v>431</v>
      </c>
      <c r="D21" s="97">
        <v>1900043.52</v>
      </c>
      <c r="E21" s="97">
        <v>0</v>
      </c>
      <c r="F21" s="97">
        <v>1900043.52</v>
      </c>
      <c r="G21" s="97">
        <v>0</v>
      </c>
      <c r="H21" s="123">
        <v>1900043.52</v>
      </c>
      <c r="I21" s="116"/>
    </row>
    <row r="22" spans="1:9" x14ac:dyDescent="0.25">
      <c r="A22" s="122" t="s">
        <v>432</v>
      </c>
      <c r="B22" s="184" t="str">
        <f t="shared" si="0"/>
        <v>1310</v>
      </c>
      <c r="C22" s="133" t="s">
        <v>433</v>
      </c>
      <c r="D22" s="97">
        <v>107093.6</v>
      </c>
      <c r="E22" s="97">
        <v>0</v>
      </c>
      <c r="F22" s="97">
        <v>107093.6</v>
      </c>
      <c r="G22" s="97">
        <v>0</v>
      </c>
      <c r="H22" s="123">
        <v>107093.6</v>
      </c>
      <c r="I22" s="94"/>
    </row>
    <row r="23" spans="1:9" ht="15.75" x14ac:dyDescent="0.25">
      <c r="A23" s="122" t="s">
        <v>21</v>
      </c>
      <c r="B23" s="184" t="str">
        <f t="shared" si="0"/>
        <v>1524A</v>
      </c>
      <c r="C23" s="133" t="s">
        <v>434</v>
      </c>
      <c r="D23" s="97">
        <v>1555090</v>
      </c>
      <c r="E23" s="97">
        <v>0</v>
      </c>
      <c r="F23" s="97">
        <v>1555090</v>
      </c>
      <c r="G23" s="97">
        <v>0</v>
      </c>
      <c r="H23" s="123">
        <v>1555090</v>
      </c>
      <c r="I23" s="116"/>
    </row>
    <row r="24" spans="1:9" ht="15.75" x14ac:dyDescent="0.25">
      <c r="A24" s="122" t="s">
        <v>284</v>
      </c>
      <c r="B24" s="184" t="str">
        <f t="shared" si="0"/>
        <v>1649</v>
      </c>
      <c r="C24" s="134" t="s">
        <v>435</v>
      </c>
      <c r="D24" s="97">
        <v>1554.1</v>
      </c>
      <c r="E24" s="97">
        <v>0</v>
      </c>
      <c r="F24" s="97">
        <v>1554.1</v>
      </c>
      <c r="G24" s="97">
        <v>0</v>
      </c>
      <c r="H24" s="123">
        <v>1554.1</v>
      </c>
      <c r="I24" s="116"/>
    </row>
    <row r="25" spans="1:9" x14ac:dyDescent="0.25">
      <c r="A25" s="136" t="s">
        <v>436</v>
      </c>
      <c r="B25" s="184" t="str">
        <f t="shared" si="0"/>
        <v>1710</v>
      </c>
      <c r="C25" s="134" t="s">
        <v>437</v>
      </c>
      <c r="D25" s="97">
        <v>0</v>
      </c>
      <c r="E25" s="97">
        <v>0</v>
      </c>
      <c r="F25" s="97">
        <v>0</v>
      </c>
      <c r="G25" s="97">
        <v>0</v>
      </c>
      <c r="H25" s="123">
        <v>0</v>
      </c>
      <c r="I25" s="94"/>
    </row>
    <row r="26" spans="1:9" x14ac:dyDescent="0.25">
      <c r="A26" s="136" t="s">
        <v>438</v>
      </c>
      <c r="B26" s="184" t="str">
        <f t="shared" si="0"/>
        <v>1841</v>
      </c>
      <c r="C26" s="134" t="s">
        <v>439</v>
      </c>
      <c r="D26" s="97">
        <v>16488</v>
      </c>
      <c r="E26" s="97">
        <v>0</v>
      </c>
      <c r="F26" s="97">
        <v>16488</v>
      </c>
      <c r="G26" s="97">
        <v>0</v>
      </c>
      <c r="H26" s="123">
        <v>16488</v>
      </c>
      <c r="I26" s="115"/>
    </row>
    <row r="27" spans="1:9" ht="15.75" x14ac:dyDescent="0.25">
      <c r="A27" s="122" t="s">
        <v>440</v>
      </c>
      <c r="B27" s="184" t="str">
        <f t="shared" si="0"/>
        <v>2024A</v>
      </c>
      <c r="C27" s="134" t="s">
        <v>441</v>
      </c>
      <c r="D27" s="97">
        <v>36782.07</v>
      </c>
      <c r="E27" s="97">
        <v>0</v>
      </c>
      <c r="F27" s="97">
        <v>36782.07</v>
      </c>
      <c r="G27" s="97">
        <v>0</v>
      </c>
      <c r="H27" s="123">
        <v>36782.07</v>
      </c>
      <c r="I27" s="116"/>
    </row>
    <row r="28" spans="1:9" ht="15.75" x14ac:dyDescent="0.25">
      <c r="A28" s="122" t="s">
        <v>442</v>
      </c>
      <c r="B28" s="184" t="str">
        <f t="shared" si="0"/>
        <v>2124A</v>
      </c>
      <c r="C28" s="134" t="s">
        <v>443</v>
      </c>
      <c r="D28" s="97">
        <v>8270.369999999999</v>
      </c>
      <c r="E28" s="97">
        <v>0</v>
      </c>
      <c r="F28" s="97">
        <v>8270.369999999999</v>
      </c>
      <c r="G28" s="97">
        <v>0</v>
      </c>
      <c r="H28" s="123">
        <v>8270.369999999999</v>
      </c>
      <c r="I28" s="116"/>
    </row>
    <row r="29" spans="1:9" ht="15.75" x14ac:dyDescent="0.25">
      <c r="A29" s="122" t="s">
        <v>444</v>
      </c>
      <c r="B29" s="184" t="str">
        <f t="shared" si="0"/>
        <v>2249</v>
      </c>
      <c r="C29" s="134" t="s">
        <v>445</v>
      </c>
      <c r="D29" s="97">
        <v>11355570.029999999</v>
      </c>
      <c r="E29" s="97">
        <v>0</v>
      </c>
      <c r="F29" s="97">
        <v>11355570.029999999</v>
      </c>
      <c r="G29" s="97">
        <v>0</v>
      </c>
      <c r="H29" s="123">
        <v>11355570.029999999</v>
      </c>
      <c r="I29" s="116"/>
    </row>
    <row r="30" spans="1:9" ht="15.75" x14ac:dyDescent="0.25">
      <c r="A30" s="122" t="s">
        <v>446</v>
      </c>
      <c r="B30" s="184" t="str">
        <f t="shared" si="0"/>
        <v>2339</v>
      </c>
      <c r="C30" s="134" t="s">
        <v>447</v>
      </c>
      <c r="D30" s="97">
        <v>749086.41999999993</v>
      </c>
      <c r="E30" s="97">
        <v>0</v>
      </c>
      <c r="F30" s="97">
        <v>749086.41999999993</v>
      </c>
      <c r="G30" s="97">
        <v>0</v>
      </c>
      <c r="H30" s="123">
        <v>749086.41999999993</v>
      </c>
      <c r="I30" s="116"/>
    </row>
    <row r="31" spans="1:9" ht="15.75" x14ac:dyDescent="0.25">
      <c r="A31" s="122" t="s">
        <v>448</v>
      </c>
      <c r="B31" s="184" t="str">
        <f t="shared" si="0"/>
        <v>2449</v>
      </c>
      <c r="C31" s="134" t="s">
        <v>449</v>
      </c>
      <c r="D31" s="97">
        <v>45008.89</v>
      </c>
      <c r="E31" s="97">
        <v>0</v>
      </c>
      <c r="F31" s="97">
        <v>45008.89</v>
      </c>
      <c r="G31" s="97">
        <v>0</v>
      </c>
      <c r="H31" s="123">
        <v>45008.89</v>
      </c>
      <c r="I31" s="116"/>
    </row>
    <row r="32" spans="1:9" ht="15.75" x14ac:dyDescent="0.25">
      <c r="A32" s="122" t="s">
        <v>450</v>
      </c>
      <c r="B32" s="184" t="str">
        <f t="shared" si="0"/>
        <v>2503A</v>
      </c>
      <c r="C32" s="133" t="s">
        <v>451</v>
      </c>
      <c r="D32" s="97">
        <v>0</v>
      </c>
      <c r="E32" s="97">
        <v>0</v>
      </c>
      <c r="F32" s="97">
        <v>0</v>
      </c>
      <c r="G32" s="97">
        <v>0</v>
      </c>
      <c r="H32" s="123">
        <v>0</v>
      </c>
      <c r="I32" s="116"/>
    </row>
    <row r="33" spans="1:9" ht="15.75" x14ac:dyDescent="0.25">
      <c r="A33" s="122" t="s">
        <v>452</v>
      </c>
      <c r="B33" s="184" t="str">
        <f t="shared" si="0"/>
        <v>2604A</v>
      </c>
      <c r="C33" s="133" t="s">
        <v>453</v>
      </c>
      <c r="D33" s="97">
        <v>25177043.670000002</v>
      </c>
      <c r="E33" s="97">
        <v>0</v>
      </c>
      <c r="F33" s="97">
        <v>25177043.670000002</v>
      </c>
      <c r="G33" s="97">
        <v>0</v>
      </c>
      <c r="H33" s="123">
        <v>25177043.670000002</v>
      </c>
      <c r="I33" s="116"/>
    </row>
    <row r="34" spans="1:9" ht="15.75" x14ac:dyDescent="0.25">
      <c r="A34" s="122" t="s">
        <v>454</v>
      </c>
      <c r="B34" s="184" t="str">
        <f t="shared" si="0"/>
        <v>2703A</v>
      </c>
      <c r="C34" s="134" t="s">
        <v>455</v>
      </c>
      <c r="D34" s="97">
        <v>143997793.14000002</v>
      </c>
      <c r="E34" s="97">
        <v>0</v>
      </c>
      <c r="F34" s="97">
        <v>143997793.14000002</v>
      </c>
      <c r="G34" s="97">
        <v>0</v>
      </c>
      <c r="H34" s="123">
        <v>143997793.14000002</v>
      </c>
      <c r="I34" s="116"/>
    </row>
    <row r="35" spans="1:9" ht="15.75" x14ac:dyDescent="0.25">
      <c r="A35" s="122" t="s">
        <v>456</v>
      </c>
      <c r="B35" s="184" t="str">
        <f t="shared" si="0"/>
        <v>2824A</v>
      </c>
      <c r="C35" s="134" t="s">
        <v>457</v>
      </c>
      <c r="D35" s="97">
        <v>0</v>
      </c>
      <c r="E35" s="97">
        <v>0</v>
      </c>
      <c r="F35" s="97">
        <v>0</v>
      </c>
      <c r="G35" s="97">
        <v>0</v>
      </c>
      <c r="H35" s="123">
        <v>0</v>
      </c>
      <c r="I35" s="116"/>
    </row>
    <row r="36" spans="1:9" ht="15.75" x14ac:dyDescent="0.25">
      <c r="A36" s="122" t="s">
        <v>458</v>
      </c>
      <c r="B36" s="184" t="str">
        <f t="shared" si="0"/>
        <v>2934</v>
      </c>
      <c r="C36" s="133" t="s">
        <v>459</v>
      </c>
      <c r="D36" s="97">
        <v>13106.12</v>
      </c>
      <c r="E36" s="97">
        <v>0</v>
      </c>
      <c r="F36" s="97">
        <v>13106.12</v>
      </c>
      <c r="G36" s="97">
        <v>0</v>
      </c>
      <c r="H36" s="123">
        <v>13106.12</v>
      </c>
      <c r="I36" s="116"/>
    </row>
    <row r="37" spans="1:9" ht="15.75" x14ac:dyDescent="0.25">
      <c r="A37" s="122" t="s">
        <v>460</v>
      </c>
      <c r="B37" s="184" t="str">
        <f t="shared" si="0"/>
        <v>3049</v>
      </c>
      <c r="C37" s="133" t="s">
        <v>461</v>
      </c>
      <c r="D37" s="97">
        <v>1014661.14</v>
      </c>
      <c r="E37" s="97">
        <v>0</v>
      </c>
      <c r="F37" s="97">
        <v>1014661.14</v>
      </c>
      <c r="G37" s="97">
        <v>0</v>
      </c>
      <c r="H37" s="123">
        <v>1014661.14</v>
      </c>
      <c r="I37" s="116"/>
    </row>
    <row r="38" spans="1:9" x14ac:dyDescent="0.25">
      <c r="A38" s="122" t="s">
        <v>462</v>
      </c>
      <c r="B38" s="184" t="str">
        <f t="shared" si="0"/>
        <v>3215</v>
      </c>
      <c r="C38" s="134" t="s">
        <v>463</v>
      </c>
      <c r="D38" s="97">
        <v>1884382.0099999998</v>
      </c>
      <c r="E38" s="97">
        <v>0</v>
      </c>
      <c r="F38" s="97">
        <v>1884382.0099999998</v>
      </c>
      <c r="G38" s="97">
        <v>0</v>
      </c>
      <c r="H38" s="123">
        <v>1884382.0099999998</v>
      </c>
      <c r="I38" s="115"/>
    </row>
    <row r="39" spans="1:9" ht="15.75" x14ac:dyDescent="0.25">
      <c r="A39" s="122" t="s">
        <v>464</v>
      </c>
      <c r="B39" s="184" t="str">
        <f t="shared" si="0"/>
        <v>3303A</v>
      </c>
      <c r="C39" s="133" t="s">
        <v>465</v>
      </c>
      <c r="D39" s="97">
        <v>0</v>
      </c>
      <c r="E39" s="97">
        <v>0</v>
      </c>
      <c r="F39" s="97">
        <v>0</v>
      </c>
      <c r="G39" s="97">
        <v>0</v>
      </c>
      <c r="H39" s="123">
        <v>0</v>
      </c>
      <c r="I39" s="116"/>
    </row>
    <row r="40" spans="1:9" x14ac:dyDescent="0.25">
      <c r="A40" s="122" t="s">
        <v>466</v>
      </c>
      <c r="B40" s="184" t="str">
        <f t="shared" si="0"/>
        <v>3410</v>
      </c>
      <c r="C40" s="134" t="s">
        <v>467</v>
      </c>
      <c r="D40" s="97">
        <v>1765.22</v>
      </c>
      <c r="E40" s="97">
        <v>0</v>
      </c>
      <c r="F40" s="97">
        <v>1765.22</v>
      </c>
      <c r="G40" s="97">
        <v>0</v>
      </c>
      <c r="H40" s="123">
        <v>1765.22</v>
      </c>
      <c r="I40" s="117"/>
    </row>
    <row r="41" spans="1:9" ht="15.75" x14ac:dyDescent="0.25">
      <c r="A41" s="122" t="s">
        <v>468</v>
      </c>
      <c r="B41" s="184" t="str">
        <f t="shared" si="0"/>
        <v>3509A</v>
      </c>
      <c r="C41" s="134" t="s">
        <v>469</v>
      </c>
      <c r="D41" s="97">
        <v>12693.72</v>
      </c>
      <c r="E41" s="97">
        <v>0</v>
      </c>
      <c r="F41" s="97">
        <v>12693.72</v>
      </c>
      <c r="G41" s="97">
        <v>0</v>
      </c>
      <c r="H41" s="123">
        <v>12693.72</v>
      </c>
      <c r="I41" s="116"/>
    </row>
    <row r="42" spans="1:9" x14ac:dyDescent="0.25">
      <c r="A42" s="122" t="s">
        <v>470</v>
      </c>
      <c r="B42" s="184" t="str">
        <f t="shared" si="0"/>
        <v>3611</v>
      </c>
      <c r="C42" s="134" t="s">
        <v>471</v>
      </c>
      <c r="D42" s="97">
        <v>80699.48</v>
      </c>
      <c r="E42" s="97">
        <v>0</v>
      </c>
      <c r="F42" s="97">
        <v>80699.48</v>
      </c>
      <c r="G42" s="97">
        <v>0</v>
      </c>
      <c r="H42" s="123">
        <v>80699.48</v>
      </c>
      <c r="I42" s="94"/>
    </row>
    <row r="43" spans="1:9" ht="15.75" x14ac:dyDescent="0.25">
      <c r="A43" s="122" t="s">
        <v>472</v>
      </c>
      <c r="B43" s="184" t="str">
        <f t="shared" si="0"/>
        <v>3730</v>
      </c>
      <c r="C43" s="134" t="s">
        <v>473</v>
      </c>
      <c r="D43" s="97">
        <v>11205.34</v>
      </c>
      <c r="E43" s="97">
        <v>0</v>
      </c>
      <c r="F43" s="97">
        <v>11205.34</v>
      </c>
      <c r="G43" s="97">
        <v>58.42</v>
      </c>
      <c r="H43" s="123">
        <v>11263.76</v>
      </c>
      <c r="I43" s="116"/>
    </row>
    <row r="44" spans="1:9" ht="15.75" x14ac:dyDescent="0.25">
      <c r="A44" s="122" t="s">
        <v>474</v>
      </c>
      <c r="B44" s="184" t="str">
        <f t="shared" si="0"/>
        <v>3831</v>
      </c>
      <c r="C44" s="134" t="s">
        <v>475</v>
      </c>
      <c r="D44" s="97">
        <v>5169.41</v>
      </c>
      <c r="E44" s="97">
        <v>0</v>
      </c>
      <c r="F44" s="97">
        <v>5169.41</v>
      </c>
      <c r="G44" s="97">
        <v>0</v>
      </c>
      <c r="H44" s="123">
        <v>5169.41</v>
      </c>
      <c r="I44" s="116"/>
    </row>
    <row r="45" spans="1:9" ht="15.75" x14ac:dyDescent="0.25">
      <c r="A45" s="122" t="s">
        <v>476</v>
      </c>
      <c r="B45" s="184" t="str">
        <f t="shared" si="0"/>
        <v>3909A</v>
      </c>
      <c r="C45" s="134" t="s">
        <v>477</v>
      </c>
      <c r="D45" s="97">
        <v>5489.93</v>
      </c>
      <c r="E45" s="97">
        <v>0</v>
      </c>
      <c r="F45" s="97">
        <v>5489.93</v>
      </c>
      <c r="G45" s="97">
        <v>0</v>
      </c>
      <c r="H45" s="123">
        <v>5489.93</v>
      </c>
      <c r="I45" s="116"/>
    </row>
    <row r="46" spans="1:9" ht="15.75" x14ac:dyDescent="0.25">
      <c r="A46" s="122" t="s">
        <v>478</v>
      </c>
      <c r="B46" s="184" t="str">
        <f t="shared" si="0"/>
        <v>4012</v>
      </c>
      <c r="C46" s="134" t="s">
        <v>479</v>
      </c>
      <c r="D46" s="97">
        <v>1918002.5100000002</v>
      </c>
      <c r="E46" s="97">
        <v>0</v>
      </c>
      <c r="F46" s="97">
        <v>1918002.5100000002</v>
      </c>
      <c r="G46" s="97">
        <v>65685.61</v>
      </c>
      <c r="H46" s="123">
        <v>1983688.1200000003</v>
      </c>
      <c r="I46" s="116"/>
    </row>
    <row r="47" spans="1:9" ht="15.75" x14ac:dyDescent="0.25">
      <c r="A47" s="122" t="s">
        <v>478</v>
      </c>
      <c r="B47" s="184" t="str">
        <f t="shared" si="0"/>
        <v>4033</v>
      </c>
      <c r="C47" s="134" t="s">
        <v>480</v>
      </c>
      <c r="D47" s="97">
        <v>143422.32</v>
      </c>
      <c r="E47" s="97">
        <v>0</v>
      </c>
      <c r="F47" s="97">
        <v>143422.32</v>
      </c>
      <c r="G47" s="97">
        <v>0</v>
      </c>
      <c r="H47" s="123">
        <v>143422.32</v>
      </c>
      <c r="I47" s="116"/>
    </row>
    <row r="48" spans="1:9" ht="15.75" x14ac:dyDescent="0.25">
      <c r="A48" s="122" t="s">
        <v>481</v>
      </c>
      <c r="B48" s="184" t="str">
        <f t="shared" si="0"/>
        <v>4110</v>
      </c>
      <c r="C48" s="133" t="s">
        <v>482</v>
      </c>
      <c r="D48" s="97">
        <v>-12443.609999999981</v>
      </c>
      <c r="E48" s="97">
        <v>0</v>
      </c>
      <c r="F48" s="97">
        <v>-12443.609999999981</v>
      </c>
      <c r="G48" s="97">
        <v>0</v>
      </c>
      <c r="H48" s="123">
        <v>-12443.609999999981</v>
      </c>
      <c r="I48" s="116"/>
    </row>
    <row r="49" spans="1:9" ht="15.75" x14ac:dyDescent="0.25">
      <c r="A49" s="122" t="s">
        <v>481</v>
      </c>
      <c r="B49" s="184" t="str">
        <f t="shared" si="0"/>
        <v>4128</v>
      </c>
      <c r="C49" s="133" t="s">
        <v>483</v>
      </c>
      <c r="D49" s="97">
        <v>3597303.6799999997</v>
      </c>
      <c r="E49" s="97">
        <v>0</v>
      </c>
      <c r="F49" s="97">
        <v>3597303.6799999997</v>
      </c>
      <c r="G49" s="97">
        <v>0</v>
      </c>
      <c r="H49" s="123">
        <v>3597303.6799999997</v>
      </c>
      <c r="I49" s="116"/>
    </row>
    <row r="50" spans="1:9" ht="15.75" x14ac:dyDescent="0.25">
      <c r="A50" s="122" t="s">
        <v>481</v>
      </c>
      <c r="B50" s="184" t="str">
        <f t="shared" si="0"/>
        <v>4125</v>
      </c>
      <c r="C50" s="137" t="s">
        <v>484</v>
      </c>
      <c r="D50" s="97">
        <v>0</v>
      </c>
      <c r="E50" s="97">
        <v>0</v>
      </c>
      <c r="F50" s="97">
        <v>0</v>
      </c>
      <c r="G50" s="97">
        <v>0</v>
      </c>
      <c r="H50" s="123">
        <v>0</v>
      </c>
      <c r="I50" s="116"/>
    </row>
    <row r="51" spans="1:9" x14ac:dyDescent="0.25">
      <c r="A51" s="122" t="s">
        <v>485</v>
      </c>
      <c r="B51" s="184" t="str">
        <f t="shared" si="0"/>
        <v>4210</v>
      </c>
      <c r="C51" s="133" t="s">
        <v>486</v>
      </c>
      <c r="D51" s="97">
        <v>1063952.02</v>
      </c>
      <c r="E51" s="97">
        <v>0</v>
      </c>
      <c r="F51" s="97">
        <v>1063952.02</v>
      </c>
      <c r="G51" s="97">
        <v>0</v>
      </c>
      <c r="H51" s="123">
        <v>1063952.02</v>
      </c>
      <c r="I51" s="115"/>
    </row>
    <row r="52" spans="1:9" ht="15.75" x14ac:dyDescent="0.25">
      <c r="A52" s="122" t="s">
        <v>248</v>
      </c>
      <c r="B52" s="184" t="str">
        <f t="shared" si="0"/>
        <v>4316</v>
      </c>
      <c r="C52" s="133" t="s">
        <v>487</v>
      </c>
      <c r="D52" s="97">
        <v>4649117.03</v>
      </c>
      <c r="E52" s="97">
        <v>0</v>
      </c>
      <c r="F52" s="97">
        <v>4649117.03</v>
      </c>
      <c r="G52" s="97">
        <v>0</v>
      </c>
      <c r="H52" s="123">
        <v>4649117.03</v>
      </c>
      <c r="I52" s="116"/>
    </row>
    <row r="53" spans="1:9" ht="15.75" x14ac:dyDescent="0.25">
      <c r="A53" s="122" t="s">
        <v>248</v>
      </c>
      <c r="B53" s="184" t="str">
        <f t="shared" si="0"/>
        <v>4325</v>
      </c>
      <c r="C53" s="137" t="s">
        <v>488</v>
      </c>
      <c r="D53" s="97">
        <v>0</v>
      </c>
      <c r="E53" s="97">
        <v>0</v>
      </c>
      <c r="F53" s="97">
        <v>0</v>
      </c>
      <c r="G53" s="97">
        <v>0</v>
      </c>
      <c r="H53" s="123">
        <v>0</v>
      </c>
      <c r="I53" s="116"/>
    </row>
    <row r="54" spans="1:9" x14ac:dyDescent="0.25">
      <c r="A54" s="122" t="s">
        <v>489</v>
      </c>
      <c r="B54" s="184" t="str">
        <f t="shared" si="0"/>
        <v>4435</v>
      </c>
      <c r="C54" s="133" t="s">
        <v>490</v>
      </c>
      <c r="D54" s="97">
        <v>0</v>
      </c>
      <c r="E54" s="97">
        <v>0</v>
      </c>
      <c r="F54" s="97">
        <v>0</v>
      </c>
      <c r="G54" s="97">
        <v>0</v>
      </c>
      <c r="H54" s="123">
        <v>0</v>
      </c>
      <c r="I54" s="115"/>
    </row>
    <row r="55" spans="1:9" x14ac:dyDescent="0.25">
      <c r="A55" s="122" t="s">
        <v>491</v>
      </c>
      <c r="B55" s="184" t="str">
        <f t="shared" si="0"/>
        <v>4510</v>
      </c>
      <c r="C55" s="133" t="s">
        <v>492</v>
      </c>
      <c r="D55" s="97">
        <v>0</v>
      </c>
      <c r="E55" s="97">
        <v>0</v>
      </c>
      <c r="F55" s="97">
        <v>0</v>
      </c>
      <c r="G55" s="97">
        <v>0</v>
      </c>
      <c r="H55" s="123">
        <v>0</v>
      </c>
      <c r="I55" s="115"/>
    </row>
    <row r="56" spans="1:9" ht="15.75" x14ac:dyDescent="0.25">
      <c r="A56" s="122" t="s">
        <v>493</v>
      </c>
      <c r="B56" s="184" t="str">
        <f t="shared" si="0"/>
        <v>4612</v>
      </c>
      <c r="C56" s="133" t="s">
        <v>494</v>
      </c>
      <c r="D56" s="97">
        <v>2366169.52</v>
      </c>
      <c r="E56" s="97">
        <v>0</v>
      </c>
      <c r="F56" s="97">
        <v>2366169.52</v>
      </c>
      <c r="G56" s="97">
        <v>0</v>
      </c>
      <c r="H56" s="123">
        <v>2366169.52</v>
      </c>
      <c r="I56" s="116"/>
    </row>
    <row r="57" spans="1:9" ht="15.75" x14ac:dyDescent="0.25">
      <c r="A57" s="122" t="s">
        <v>495</v>
      </c>
      <c r="B57" s="184" t="str">
        <f t="shared" si="0"/>
        <v>4711</v>
      </c>
      <c r="C57" s="133" t="s">
        <v>496</v>
      </c>
      <c r="D57" s="97">
        <v>139737.34000000003</v>
      </c>
      <c r="E57" s="97">
        <v>0</v>
      </c>
      <c r="F57" s="97">
        <v>139737.34000000003</v>
      </c>
      <c r="G57" s="97">
        <v>0</v>
      </c>
      <c r="H57" s="123">
        <v>139737.34000000003</v>
      </c>
      <c r="I57" s="116"/>
    </row>
    <row r="58" spans="1:9" ht="15.75" x14ac:dyDescent="0.25">
      <c r="A58" s="122" t="s">
        <v>497</v>
      </c>
      <c r="B58" s="184" t="str">
        <f t="shared" si="0"/>
        <v>4815</v>
      </c>
      <c r="C58" s="133" t="s">
        <v>498</v>
      </c>
      <c r="D58" s="97">
        <v>543671.52</v>
      </c>
      <c r="E58" s="97">
        <v>0</v>
      </c>
      <c r="F58" s="97">
        <v>543671.52</v>
      </c>
      <c r="G58" s="97">
        <v>0</v>
      </c>
      <c r="H58" s="123">
        <v>543671.52</v>
      </c>
      <c r="I58" s="116"/>
    </row>
    <row r="59" spans="1:9" ht="15.75" x14ac:dyDescent="0.25">
      <c r="A59" s="122" t="s">
        <v>499</v>
      </c>
      <c r="B59" s="184" t="str">
        <f t="shared" si="0"/>
        <v>4949</v>
      </c>
      <c r="C59" s="133" t="s">
        <v>500</v>
      </c>
      <c r="D59" s="97">
        <v>0</v>
      </c>
      <c r="E59" s="97">
        <v>0</v>
      </c>
      <c r="F59" s="97">
        <v>0</v>
      </c>
      <c r="G59" s="97">
        <v>0</v>
      </c>
      <c r="H59" s="123">
        <v>0</v>
      </c>
      <c r="I59" s="116"/>
    </row>
    <row r="60" spans="1:9" ht="15.75" x14ac:dyDescent="0.25">
      <c r="A60" s="122" t="s">
        <v>501</v>
      </c>
      <c r="B60" s="184" t="str">
        <f t="shared" si="0"/>
        <v>5019A</v>
      </c>
      <c r="C60" s="133" t="s">
        <v>502</v>
      </c>
      <c r="D60" s="97">
        <v>30350367.190000005</v>
      </c>
      <c r="E60" s="97">
        <v>0</v>
      </c>
      <c r="F60" s="97">
        <v>30350367.190000005</v>
      </c>
      <c r="G60" s="97">
        <v>0</v>
      </c>
      <c r="H60" s="123">
        <v>30350367.190000005</v>
      </c>
      <c r="I60" s="116"/>
    </row>
    <row r="61" spans="1:9" ht="15.75" x14ac:dyDescent="0.25">
      <c r="A61" s="122" t="s">
        <v>503</v>
      </c>
      <c r="B61" s="184" t="str">
        <f t="shared" si="0"/>
        <v>5119A</v>
      </c>
      <c r="C61" s="133" t="s">
        <v>504</v>
      </c>
      <c r="D61" s="97">
        <v>30554668.380000003</v>
      </c>
      <c r="E61" s="97">
        <v>0</v>
      </c>
      <c r="F61" s="97">
        <v>30554668.380000003</v>
      </c>
      <c r="G61" s="97">
        <v>0</v>
      </c>
      <c r="H61" s="123">
        <v>30554668.380000003</v>
      </c>
      <c r="I61" s="116"/>
    </row>
    <row r="62" spans="1:9" ht="15.75" x14ac:dyDescent="0.25">
      <c r="A62" s="122" t="s">
        <v>505</v>
      </c>
      <c r="B62" s="184" t="str">
        <f t="shared" si="0"/>
        <v>5219A</v>
      </c>
      <c r="C62" s="133" t="s">
        <v>506</v>
      </c>
      <c r="D62" s="97">
        <v>4112489.5300000003</v>
      </c>
      <c r="E62" s="97">
        <v>0</v>
      </c>
      <c r="F62" s="97">
        <v>4112489.5300000003</v>
      </c>
      <c r="G62" s="97">
        <v>0</v>
      </c>
      <c r="H62" s="123">
        <v>4112489.5300000003</v>
      </c>
      <c r="I62" s="116"/>
    </row>
    <row r="63" spans="1:9" ht="15.75" x14ac:dyDescent="0.25">
      <c r="A63" s="122" t="s">
        <v>507</v>
      </c>
      <c r="B63" s="184" t="str">
        <f t="shared" si="0"/>
        <v>5319A</v>
      </c>
      <c r="C63" s="133" t="s">
        <v>508</v>
      </c>
      <c r="D63" s="97">
        <v>7006951.1399999997</v>
      </c>
      <c r="E63" s="97">
        <v>0</v>
      </c>
      <c r="F63" s="97">
        <v>7006951.1399999997</v>
      </c>
      <c r="G63" s="97">
        <v>0</v>
      </c>
      <c r="H63" s="123">
        <v>7006951.1399999997</v>
      </c>
      <c r="I63" s="116"/>
    </row>
    <row r="64" spans="1:9" ht="15.75" x14ac:dyDescent="0.25">
      <c r="A64" s="122" t="s">
        <v>270</v>
      </c>
      <c r="B64" s="184" t="str">
        <f t="shared" si="0"/>
        <v>5438</v>
      </c>
      <c r="C64" s="133" t="s">
        <v>509</v>
      </c>
      <c r="D64" s="97">
        <v>35647.46</v>
      </c>
      <c r="E64" s="97">
        <v>0</v>
      </c>
      <c r="F64" s="97">
        <v>35647.46</v>
      </c>
      <c r="G64" s="97">
        <v>0</v>
      </c>
      <c r="H64" s="123">
        <v>35647.46</v>
      </c>
      <c r="I64" s="116"/>
    </row>
    <row r="65" spans="1:9" ht="15.75" x14ac:dyDescent="0.25">
      <c r="A65" s="122" t="s">
        <v>264</v>
      </c>
      <c r="B65" s="184" t="str">
        <f t="shared" si="0"/>
        <v>5526</v>
      </c>
      <c r="C65" s="133" t="s">
        <v>510</v>
      </c>
      <c r="D65" s="97">
        <v>2525896.25</v>
      </c>
      <c r="E65" s="97">
        <v>0</v>
      </c>
      <c r="F65" s="97">
        <v>2525896.25</v>
      </c>
      <c r="G65" s="97">
        <v>0</v>
      </c>
      <c r="H65" s="123">
        <v>2525896.25</v>
      </c>
      <c r="I65" s="116"/>
    </row>
    <row r="66" spans="1:9" ht="15.75" x14ac:dyDescent="0.25">
      <c r="A66" s="122" t="s">
        <v>276</v>
      </c>
      <c r="B66" s="184" t="str">
        <f t="shared" si="0"/>
        <v>5719A</v>
      </c>
      <c r="C66" s="133" t="s">
        <v>511</v>
      </c>
      <c r="D66" s="97">
        <v>0</v>
      </c>
      <c r="E66" s="97">
        <v>0</v>
      </c>
      <c r="F66" s="97">
        <v>0</v>
      </c>
      <c r="G66" s="97">
        <v>0</v>
      </c>
      <c r="H66" s="123">
        <v>0</v>
      </c>
      <c r="I66" s="116"/>
    </row>
    <row r="67" spans="1:9" ht="15.75" x14ac:dyDescent="0.25">
      <c r="A67" s="122" t="s">
        <v>512</v>
      </c>
      <c r="B67" s="184" t="str">
        <f t="shared" si="0"/>
        <v>5819A</v>
      </c>
      <c r="C67" s="133" t="s">
        <v>513</v>
      </c>
      <c r="D67" s="97">
        <v>5146978.3</v>
      </c>
      <c r="E67" s="97">
        <v>0</v>
      </c>
      <c r="F67" s="97">
        <v>5146978.3</v>
      </c>
      <c r="G67" s="97">
        <v>0</v>
      </c>
      <c r="H67" s="123">
        <v>5146978.3</v>
      </c>
      <c r="I67" s="116"/>
    </row>
    <row r="68" spans="1:9" ht="15.75" x14ac:dyDescent="0.25">
      <c r="A68" s="122" t="s">
        <v>512</v>
      </c>
      <c r="B68" s="184" t="str">
        <f t="shared" si="0"/>
        <v>5829</v>
      </c>
      <c r="C68" s="133" t="s">
        <v>514</v>
      </c>
      <c r="D68" s="97">
        <v>0</v>
      </c>
      <c r="E68" s="97">
        <v>0</v>
      </c>
      <c r="F68" s="97">
        <v>0</v>
      </c>
      <c r="G68" s="97">
        <v>0</v>
      </c>
      <c r="H68" s="123">
        <v>0</v>
      </c>
      <c r="I68" s="116"/>
    </row>
    <row r="69" spans="1:9" ht="15.75" x14ac:dyDescent="0.25">
      <c r="A69" s="122" t="s">
        <v>515</v>
      </c>
      <c r="B69" s="184" t="str">
        <f t="shared" si="0"/>
        <v>5919A</v>
      </c>
      <c r="C69" s="133" t="s">
        <v>516</v>
      </c>
      <c r="D69" s="97">
        <v>0</v>
      </c>
      <c r="E69" s="97">
        <v>0</v>
      </c>
      <c r="F69" s="97">
        <v>0</v>
      </c>
      <c r="G69" s="97">
        <v>0</v>
      </c>
      <c r="H69" s="123">
        <v>0</v>
      </c>
      <c r="I69" s="116"/>
    </row>
    <row r="70" spans="1:9" ht="15.75" x14ac:dyDescent="0.25">
      <c r="A70" s="122" t="s">
        <v>274</v>
      </c>
      <c r="B70" s="184" t="str">
        <f t="shared" si="0"/>
        <v>6019A</v>
      </c>
      <c r="C70" s="134" t="s">
        <v>517</v>
      </c>
      <c r="D70" s="97">
        <v>2321393.27</v>
      </c>
      <c r="E70" s="97">
        <v>0</v>
      </c>
      <c r="F70" s="97">
        <v>2321393.27</v>
      </c>
      <c r="G70" s="97">
        <v>0</v>
      </c>
      <c r="H70" s="123">
        <v>2321393.27</v>
      </c>
      <c r="I70" s="116"/>
    </row>
    <row r="71" spans="1:9" ht="15.75" x14ac:dyDescent="0.25">
      <c r="A71" s="122" t="s">
        <v>518</v>
      </c>
      <c r="B71" s="184" t="str">
        <f t="shared" si="0"/>
        <v>6119A</v>
      </c>
      <c r="C71" s="134" t="s">
        <v>519</v>
      </c>
      <c r="D71" s="97">
        <v>1479622.0099999998</v>
      </c>
      <c r="E71" s="97">
        <v>0</v>
      </c>
      <c r="F71" s="97">
        <v>1479622.0099999998</v>
      </c>
      <c r="G71" s="97">
        <v>0</v>
      </c>
      <c r="H71" s="123">
        <v>1479622.0099999998</v>
      </c>
      <c r="I71" s="116"/>
    </row>
    <row r="72" spans="1:9" x14ac:dyDescent="0.25">
      <c r="A72" s="122" t="s">
        <v>520</v>
      </c>
      <c r="B72" s="184" t="str">
        <f t="shared" si="0"/>
        <v>6249</v>
      </c>
      <c r="C72" s="133" t="s">
        <v>521</v>
      </c>
      <c r="D72" s="97">
        <v>159195.34</v>
      </c>
      <c r="E72" s="97">
        <v>0</v>
      </c>
      <c r="F72" s="97">
        <v>159195.34</v>
      </c>
      <c r="G72" s="97">
        <v>0</v>
      </c>
      <c r="H72" s="123">
        <v>159195.34</v>
      </c>
      <c r="I72" s="115"/>
    </row>
    <row r="73" spans="1:9" x14ac:dyDescent="0.25">
      <c r="A73" s="122" t="s">
        <v>522</v>
      </c>
      <c r="B73" s="184" t="str">
        <f t="shared" si="0"/>
        <v>6329</v>
      </c>
      <c r="C73" s="133" t="s">
        <v>523</v>
      </c>
      <c r="D73" s="97">
        <v>136403.63</v>
      </c>
      <c r="E73" s="97">
        <v>0</v>
      </c>
      <c r="F73" s="97">
        <v>136403.63</v>
      </c>
      <c r="G73" s="97">
        <v>0</v>
      </c>
      <c r="H73" s="123">
        <v>136403.63</v>
      </c>
      <c r="I73" s="115"/>
    </row>
    <row r="74" spans="1:9" x14ac:dyDescent="0.25">
      <c r="A74" s="122" t="s">
        <v>524</v>
      </c>
      <c r="B74" s="184" t="str">
        <f t="shared" ref="B74:B105" si="1">C74</f>
        <v>6407</v>
      </c>
      <c r="C74" s="133" t="s">
        <v>525</v>
      </c>
      <c r="D74" s="97">
        <v>55414.320000000007</v>
      </c>
      <c r="E74" s="97">
        <v>0</v>
      </c>
      <c r="F74" s="97">
        <v>55414.320000000007</v>
      </c>
      <c r="G74" s="97">
        <v>6166215.3300000001</v>
      </c>
      <c r="H74" s="123">
        <v>6221629.6500000004</v>
      </c>
      <c r="I74" s="115"/>
    </row>
    <row r="75" spans="1:9" ht="15.75" x14ac:dyDescent="0.25">
      <c r="A75" s="122" t="s">
        <v>526</v>
      </c>
      <c r="B75" s="184" t="str">
        <f t="shared" si="1"/>
        <v>6519A</v>
      </c>
      <c r="C75" s="133" t="s">
        <v>527</v>
      </c>
      <c r="D75" s="97">
        <v>0</v>
      </c>
      <c r="E75" s="97">
        <v>0</v>
      </c>
      <c r="F75" s="97">
        <v>0</v>
      </c>
      <c r="G75" s="97">
        <v>0</v>
      </c>
      <c r="H75" s="123">
        <v>0</v>
      </c>
      <c r="I75" s="116"/>
    </row>
    <row r="76" spans="1:9" ht="15.75" x14ac:dyDescent="0.25">
      <c r="A76" s="122" t="s">
        <v>528</v>
      </c>
      <c r="B76" s="184" t="str">
        <f t="shared" si="1"/>
        <v>6619A</v>
      </c>
      <c r="C76" s="133" t="s">
        <v>529</v>
      </c>
      <c r="D76" s="97">
        <v>120490.45999999999</v>
      </c>
      <c r="E76" s="97">
        <v>0</v>
      </c>
      <c r="F76" s="97">
        <v>120490.45999999999</v>
      </c>
      <c r="G76" s="97">
        <v>0</v>
      </c>
      <c r="H76" s="123">
        <v>120490.45999999999</v>
      </c>
      <c r="I76" s="116"/>
    </row>
    <row r="77" spans="1:9" x14ac:dyDescent="0.25">
      <c r="A77" s="122" t="s">
        <v>530</v>
      </c>
      <c r="B77" s="184" t="str">
        <f t="shared" si="1"/>
        <v>6709A</v>
      </c>
      <c r="C77" s="133" t="s">
        <v>531</v>
      </c>
      <c r="D77" s="97">
        <v>59711.03</v>
      </c>
      <c r="E77" s="97">
        <v>0</v>
      </c>
      <c r="F77" s="97">
        <v>59711.03</v>
      </c>
      <c r="G77" s="97">
        <v>0</v>
      </c>
      <c r="H77" s="123">
        <v>59711.03</v>
      </c>
      <c r="I77" s="115"/>
    </row>
    <row r="78" spans="1:9" ht="15.75" x14ac:dyDescent="0.25">
      <c r="A78" s="122" t="s">
        <v>530</v>
      </c>
      <c r="B78" s="184" t="str">
        <f t="shared" si="1"/>
        <v>6733</v>
      </c>
      <c r="C78" s="133" t="s">
        <v>532</v>
      </c>
      <c r="D78" s="97">
        <v>5965.8099999999995</v>
      </c>
      <c r="E78" s="97">
        <v>0</v>
      </c>
      <c r="F78" s="97">
        <v>5965.8099999999995</v>
      </c>
      <c r="G78" s="97">
        <v>0</v>
      </c>
      <c r="H78" s="123">
        <v>5965.8099999999995</v>
      </c>
      <c r="I78" s="116"/>
    </row>
    <row r="79" spans="1:9" ht="15.75" x14ac:dyDescent="0.25">
      <c r="A79" s="122" t="s">
        <v>533</v>
      </c>
      <c r="B79" s="184" t="str">
        <f t="shared" si="1"/>
        <v>6840</v>
      </c>
      <c r="C79" s="133" t="s">
        <v>534</v>
      </c>
      <c r="D79" s="97">
        <v>100873.26</v>
      </c>
      <c r="E79" s="97">
        <v>0</v>
      </c>
      <c r="F79" s="97">
        <v>100873.26</v>
      </c>
      <c r="G79" s="97">
        <v>0</v>
      </c>
      <c r="H79" s="123">
        <v>100873.26</v>
      </c>
      <c r="I79" s="116"/>
    </row>
    <row r="80" spans="1:9" ht="15.75" x14ac:dyDescent="0.25">
      <c r="A80" s="122" t="s">
        <v>535</v>
      </c>
      <c r="B80" s="184" t="str">
        <f t="shared" si="1"/>
        <v>7208</v>
      </c>
      <c r="C80" s="133" t="s">
        <v>536</v>
      </c>
      <c r="D80" s="97">
        <v>243887.31</v>
      </c>
      <c r="E80" s="97">
        <v>0</v>
      </c>
      <c r="F80" s="97">
        <v>243887.31</v>
      </c>
      <c r="G80" s="97">
        <v>0</v>
      </c>
      <c r="H80" s="123">
        <v>243887.31</v>
      </c>
      <c r="I80" s="116"/>
    </row>
    <row r="81" spans="1:9" ht="15.75" x14ac:dyDescent="0.25">
      <c r="A81" s="122" t="s">
        <v>347</v>
      </c>
      <c r="B81" s="184" t="str">
        <f t="shared" si="1"/>
        <v>7305A</v>
      </c>
      <c r="C81" s="133" t="s">
        <v>537</v>
      </c>
      <c r="D81" s="97">
        <v>0</v>
      </c>
      <c r="E81" s="97">
        <v>0</v>
      </c>
      <c r="F81" s="97">
        <v>0</v>
      </c>
      <c r="G81" s="97">
        <v>0</v>
      </c>
      <c r="H81" s="123">
        <v>0</v>
      </c>
      <c r="I81" s="116"/>
    </row>
    <row r="82" spans="1:9" ht="15.75" x14ac:dyDescent="0.25">
      <c r="A82" s="122" t="s">
        <v>538</v>
      </c>
      <c r="B82" s="184" t="str">
        <f t="shared" si="1"/>
        <v>7405A</v>
      </c>
      <c r="C82" s="133" t="s">
        <v>539</v>
      </c>
      <c r="D82" s="97">
        <v>2385353.39</v>
      </c>
      <c r="E82" s="97">
        <v>0</v>
      </c>
      <c r="F82" s="97">
        <v>2385353.39</v>
      </c>
      <c r="G82" s="97">
        <v>3211732.01</v>
      </c>
      <c r="H82" s="123">
        <v>5597085.4000000004</v>
      </c>
      <c r="I82" s="116"/>
    </row>
    <row r="83" spans="1:9" ht="15.75" x14ac:dyDescent="0.25">
      <c r="A83" s="122" t="s">
        <v>538</v>
      </c>
      <c r="B83" s="184" t="str">
        <f t="shared" si="1"/>
        <v>7425</v>
      </c>
      <c r="C83" s="137" t="s">
        <v>540</v>
      </c>
      <c r="D83" s="97">
        <v>0</v>
      </c>
      <c r="E83" s="97">
        <v>0</v>
      </c>
      <c r="F83" s="97">
        <v>0</v>
      </c>
      <c r="G83" s="97">
        <v>0</v>
      </c>
      <c r="H83" s="123">
        <v>0</v>
      </c>
      <c r="I83" s="116"/>
    </row>
    <row r="84" spans="1:9" ht="15.75" x14ac:dyDescent="0.25">
      <c r="A84" s="122" t="s">
        <v>541</v>
      </c>
      <c r="B84" s="184" t="str">
        <f t="shared" si="1"/>
        <v>7538</v>
      </c>
      <c r="C84" s="134" t="s">
        <v>542</v>
      </c>
      <c r="D84" s="97">
        <v>177761.51</v>
      </c>
      <c r="E84" s="97">
        <v>0</v>
      </c>
      <c r="F84" s="97">
        <v>177761.51</v>
      </c>
      <c r="G84" s="97">
        <v>0</v>
      </c>
      <c r="H84" s="123">
        <v>177761.51</v>
      </c>
      <c r="I84" s="116"/>
    </row>
    <row r="85" spans="1:9" ht="15.75" x14ac:dyDescent="0.25">
      <c r="A85" s="122" t="s">
        <v>541</v>
      </c>
      <c r="B85" s="184" t="str">
        <f t="shared" si="1"/>
        <v>7525</v>
      </c>
      <c r="C85" s="135" t="s">
        <v>543</v>
      </c>
      <c r="D85" s="97">
        <v>0</v>
      </c>
      <c r="E85" s="97">
        <v>0</v>
      </c>
      <c r="F85" s="97">
        <v>0</v>
      </c>
      <c r="G85" s="97">
        <v>0</v>
      </c>
      <c r="H85" s="123">
        <v>0</v>
      </c>
      <c r="I85" s="116"/>
    </row>
    <row r="86" spans="1:9" ht="15.75" x14ac:dyDescent="0.25">
      <c r="A86" s="122" t="s">
        <v>544</v>
      </c>
      <c r="B86" s="184" t="str">
        <f t="shared" si="1"/>
        <v>7932</v>
      </c>
      <c r="C86" s="133" t="s">
        <v>545</v>
      </c>
      <c r="D86" s="97">
        <v>6049.62</v>
      </c>
      <c r="E86" s="97">
        <v>0</v>
      </c>
      <c r="F86" s="97">
        <v>6049.62</v>
      </c>
      <c r="G86" s="97">
        <v>0</v>
      </c>
      <c r="H86" s="123">
        <v>6049.62</v>
      </c>
      <c r="I86" s="116"/>
    </row>
    <row r="87" spans="1:9" ht="15.75" x14ac:dyDescent="0.25">
      <c r="A87" s="122" t="s">
        <v>546</v>
      </c>
      <c r="B87" s="184" t="str">
        <f t="shared" si="1"/>
        <v>8040</v>
      </c>
      <c r="C87" s="133" t="s">
        <v>547</v>
      </c>
      <c r="D87" s="97">
        <v>2780.25</v>
      </c>
      <c r="E87" s="97">
        <v>0</v>
      </c>
      <c r="F87" s="97">
        <v>2780.25</v>
      </c>
      <c r="G87" s="97">
        <v>0</v>
      </c>
      <c r="H87" s="123">
        <v>2780.25</v>
      </c>
      <c r="I87" s="116"/>
    </row>
    <row r="88" spans="1:9" ht="15.75" x14ac:dyDescent="0.25">
      <c r="A88" s="122" t="s">
        <v>548</v>
      </c>
      <c r="B88" s="184" t="str">
        <f t="shared" si="1"/>
        <v>8132</v>
      </c>
      <c r="C88" s="133" t="s">
        <v>549</v>
      </c>
      <c r="D88" s="97">
        <v>1486.47</v>
      </c>
      <c r="E88" s="97">
        <v>0</v>
      </c>
      <c r="F88" s="97">
        <v>1486.47</v>
      </c>
      <c r="G88" s="97">
        <v>0</v>
      </c>
      <c r="H88" s="123">
        <v>1486.47</v>
      </c>
      <c r="I88" s="116"/>
    </row>
    <row r="89" spans="1:9" ht="15.75" x14ac:dyDescent="0.25">
      <c r="A89" s="138" t="s">
        <v>550</v>
      </c>
      <c r="B89" s="184" t="str">
        <f t="shared" si="1"/>
        <v>8340</v>
      </c>
      <c r="C89" s="137" t="s">
        <v>551</v>
      </c>
      <c r="D89" s="97">
        <v>0</v>
      </c>
      <c r="E89" s="97">
        <v>0</v>
      </c>
      <c r="F89" s="97">
        <v>0</v>
      </c>
      <c r="G89" s="97">
        <v>0</v>
      </c>
      <c r="H89" s="123">
        <v>0</v>
      </c>
      <c r="I89" s="116"/>
    </row>
    <row r="90" spans="1:9" ht="15.75" x14ac:dyDescent="0.25">
      <c r="A90" s="122" t="s">
        <v>333</v>
      </c>
      <c r="B90" s="184" t="str">
        <f t="shared" si="1"/>
        <v>8440</v>
      </c>
      <c r="C90" s="133" t="s">
        <v>552</v>
      </c>
      <c r="D90" s="97">
        <v>376.5</v>
      </c>
      <c r="E90" s="97">
        <v>0</v>
      </c>
      <c r="F90" s="97">
        <v>376.5</v>
      </c>
      <c r="G90" s="97">
        <v>0</v>
      </c>
      <c r="H90" s="123">
        <v>376.5</v>
      </c>
      <c r="I90" s="116"/>
    </row>
    <row r="91" spans="1:9" ht="15.75" x14ac:dyDescent="0.25">
      <c r="A91" s="122" t="s">
        <v>553</v>
      </c>
      <c r="B91" s="184" t="str">
        <f t="shared" si="1"/>
        <v>8809A</v>
      </c>
      <c r="C91" s="133" t="s">
        <v>554</v>
      </c>
      <c r="D91" s="97">
        <v>41273.33</v>
      </c>
      <c r="E91" s="97">
        <v>0</v>
      </c>
      <c r="F91" s="97">
        <v>41273.33</v>
      </c>
      <c r="G91" s="97">
        <v>0</v>
      </c>
      <c r="H91" s="123">
        <v>41273.33</v>
      </c>
      <c r="I91" s="116"/>
    </row>
    <row r="92" spans="1:9" x14ac:dyDescent="0.25">
      <c r="A92" s="122" t="s">
        <v>555</v>
      </c>
      <c r="B92" s="184" t="str">
        <f t="shared" si="1"/>
        <v>9040</v>
      </c>
      <c r="C92" s="134" t="s">
        <v>556</v>
      </c>
      <c r="D92" s="97">
        <v>0</v>
      </c>
      <c r="E92" s="97">
        <v>0</v>
      </c>
      <c r="F92" s="97">
        <v>0</v>
      </c>
      <c r="G92" s="97">
        <v>0</v>
      </c>
      <c r="H92" s="123">
        <v>0</v>
      </c>
      <c r="I92" s="115"/>
    </row>
    <row r="93" spans="1:9" ht="15.75" x14ac:dyDescent="0.25">
      <c r="A93" s="122" t="s">
        <v>557</v>
      </c>
      <c r="B93" s="184" t="str">
        <f t="shared" si="1"/>
        <v>9201A</v>
      </c>
      <c r="C93" s="134" t="s">
        <v>558</v>
      </c>
      <c r="D93" s="97">
        <v>324764.95999999996</v>
      </c>
      <c r="E93" s="97">
        <v>0</v>
      </c>
      <c r="F93" s="97">
        <v>324764.95999999996</v>
      </c>
      <c r="G93" s="97">
        <v>0</v>
      </c>
      <c r="H93" s="123">
        <v>324764.95999999996</v>
      </c>
      <c r="I93" s="116"/>
    </row>
    <row r="94" spans="1:9" ht="15.75" x14ac:dyDescent="0.25">
      <c r="A94" s="122" t="s">
        <v>559</v>
      </c>
      <c r="B94" s="184" t="str">
        <f t="shared" si="1"/>
        <v>9301A</v>
      </c>
      <c r="C94" s="134" t="s">
        <v>560</v>
      </c>
      <c r="D94" s="97">
        <v>33954.31</v>
      </c>
      <c r="E94" s="97">
        <v>0</v>
      </c>
      <c r="F94" s="97">
        <v>33954.31</v>
      </c>
      <c r="G94" s="97">
        <v>0</v>
      </c>
      <c r="H94" s="123">
        <v>33954.31</v>
      </c>
      <c r="I94" s="116"/>
    </row>
    <row r="95" spans="1:9" ht="15.75" x14ac:dyDescent="0.25">
      <c r="A95" s="122" t="s">
        <v>561</v>
      </c>
      <c r="B95" s="184" t="str">
        <f t="shared" si="1"/>
        <v>9449</v>
      </c>
      <c r="C95" s="134" t="s">
        <v>562</v>
      </c>
      <c r="D95" s="97">
        <v>25759.129999999997</v>
      </c>
      <c r="E95" s="97">
        <v>0</v>
      </c>
      <c r="F95" s="97">
        <v>25759.129999999997</v>
      </c>
      <c r="G95" s="97">
        <v>0</v>
      </c>
      <c r="H95" s="123">
        <v>25759.129999999997</v>
      </c>
      <c r="I95" s="116"/>
    </row>
    <row r="96" spans="1:9" ht="15.75" x14ac:dyDescent="0.25">
      <c r="A96" s="122" t="s">
        <v>563</v>
      </c>
      <c r="B96" s="184" t="str">
        <f t="shared" si="1"/>
        <v>9618A</v>
      </c>
      <c r="C96" s="134" t="s">
        <v>564</v>
      </c>
      <c r="D96" s="97">
        <v>0</v>
      </c>
      <c r="E96" s="97">
        <v>0</v>
      </c>
      <c r="F96" s="97">
        <v>0</v>
      </c>
      <c r="G96" s="97">
        <v>0</v>
      </c>
      <c r="H96" s="123">
        <v>0</v>
      </c>
      <c r="I96" s="116"/>
    </row>
    <row r="97" spans="1:9" ht="15.75" x14ac:dyDescent="0.25">
      <c r="A97" s="122" t="s">
        <v>566</v>
      </c>
      <c r="B97" s="184" t="str">
        <f t="shared" si="1"/>
        <v>9818A</v>
      </c>
      <c r="C97" s="134" t="s">
        <v>565</v>
      </c>
      <c r="D97" s="97">
        <v>320466175.95999998</v>
      </c>
      <c r="E97" s="97">
        <v>295661549.24000007</v>
      </c>
      <c r="F97" s="97">
        <v>616127725.20000005</v>
      </c>
      <c r="G97" s="97">
        <v>31997277.109999999</v>
      </c>
      <c r="H97" s="123">
        <v>648125002.31000006</v>
      </c>
      <c r="I97" s="116"/>
    </row>
    <row r="98" spans="1:9" x14ac:dyDescent="0.25">
      <c r="A98" s="122" t="s">
        <v>567</v>
      </c>
      <c r="B98" s="184" t="str">
        <f t="shared" si="1"/>
        <v>BB49</v>
      </c>
      <c r="C98" s="134" t="s">
        <v>568</v>
      </c>
      <c r="D98" s="97">
        <v>0</v>
      </c>
      <c r="E98" s="97">
        <v>0</v>
      </c>
      <c r="F98" s="97">
        <v>0</v>
      </c>
      <c r="G98" s="97">
        <v>0</v>
      </c>
      <c r="H98" s="123">
        <v>0</v>
      </c>
      <c r="I98" s="115"/>
    </row>
    <row r="99" spans="1:9" x14ac:dyDescent="0.25">
      <c r="A99" s="122" t="s">
        <v>569</v>
      </c>
      <c r="B99" s="184" t="str">
        <f t="shared" si="1"/>
        <v>AA</v>
      </c>
      <c r="C99" s="139" t="s">
        <v>570</v>
      </c>
      <c r="D99" s="97"/>
      <c r="E99" s="97">
        <v>0</v>
      </c>
      <c r="F99" s="97">
        <v>0</v>
      </c>
      <c r="G99" s="97">
        <v>0</v>
      </c>
      <c r="H99" s="123">
        <v>0</v>
      </c>
      <c r="I99" s="94"/>
    </row>
    <row r="100" spans="1:9" x14ac:dyDescent="0.25">
      <c r="A100" s="122" t="s">
        <v>571</v>
      </c>
      <c r="B100" s="184" t="str">
        <f t="shared" si="1"/>
        <v>BB</v>
      </c>
      <c r="C100" s="139" t="s">
        <v>587</v>
      </c>
      <c r="D100" s="97"/>
      <c r="E100" s="97">
        <v>0</v>
      </c>
      <c r="F100" s="97">
        <v>0</v>
      </c>
      <c r="G100" s="97">
        <v>35835.919999999998</v>
      </c>
      <c r="H100" s="123">
        <v>35835.919999999998</v>
      </c>
      <c r="I100" s="115"/>
    </row>
    <row r="101" spans="1:9" x14ac:dyDescent="0.25">
      <c r="A101" s="122" t="s">
        <v>572</v>
      </c>
      <c r="B101" s="184" t="str">
        <f t="shared" si="1"/>
        <v>CC</v>
      </c>
      <c r="C101" s="139" t="s">
        <v>588</v>
      </c>
      <c r="D101" s="97"/>
      <c r="E101" s="97">
        <v>0</v>
      </c>
      <c r="F101" s="97">
        <v>0</v>
      </c>
      <c r="G101" s="97">
        <v>32452060.200000003</v>
      </c>
      <c r="H101" s="123">
        <v>32452060.200000003</v>
      </c>
      <c r="I101" s="115"/>
    </row>
    <row r="102" spans="1:9" x14ac:dyDescent="0.25">
      <c r="A102" s="122" t="s">
        <v>299</v>
      </c>
      <c r="B102" s="184" t="str">
        <f t="shared" si="1"/>
        <v>DD</v>
      </c>
      <c r="C102" s="139" t="s">
        <v>589</v>
      </c>
      <c r="D102" s="97"/>
      <c r="E102" s="97">
        <v>0</v>
      </c>
      <c r="F102" s="97">
        <v>0</v>
      </c>
      <c r="G102" s="97">
        <v>2557182.1</v>
      </c>
      <c r="H102" s="123">
        <v>2557182.1</v>
      </c>
      <c r="I102" s="115"/>
    </row>
    <row r="103" spans="1:9" x14ac:dyDescent="0.25">
      <c r="A103" s="122" t="s">
        <v>300</v>
      </c>
      <c r="B103" s="184" t="str">
        <f t="shared" si="1"/>
        <v>QQ</v>
      </c>
      <c r="C103" s="134" t="s">
        <v>573</v>
      </c>
      <c r="D103" s="97"/>
      <c r="E103" s="97">
        <v>0</v>
      </c>
      <c r="F103" s="97">
        <v>0</v>
      </c>
      <c r="G103" s="97">
        <v>0</v>
      </c>
      <c r="H103" s="123">
        <v>0</v>
      </c>
      <c r="I103" s="115"/>
    </row>
    <row r="104" spans="1:9" x14ac:dyDescent="0.25">
      <c r="A104" s="122" t="s">
        <v>574</v>
      </c>
      <c r="B104" s="184" t="str">
        <f t="shared" si="1"/>
        <v>EE</v>
      </c>
      <c r="C104" s="139" t="s">
        <v>590</v>
      </c>
      <c r="D104" s="97"/>
      <c r="E104" s="97">
        <v>0</v>
      </c>
      <c r="F104" s="97">
        <v>0</v>
      </c>
      <c r="G104" s="97">
        <v>0</v>
      </c>
      <c r="H104" s="123">
        <v>0</v>
      </c>
      <c r="I104" s="115"/>
    </row>
    <row r="105" spans="1:9" x14ac:dyDescent="0.25">
      <c r="A105" s="122" t="s">
        <v>575</v>
      </c>
      <c r="B105" s="184" t="str">
        <f t="shared" si="1"/>
        <v>RB</v>
      </c>
      <c r="C105" s="139" t="s">
        <v>576</v>
      </c>
      <c r="D105" s="97"/>
      <c r="E105" s="97">
        <v>0</v>
      </c>
      <c r="F105" s="97">
        <v>0</v>
      </c>
      <c r="G105" s="97">
        <v>0</v>
      </c>
      <c r="H105" s="123">
        <v>0</v>
      </c>
      <c r="I105" s="115"/>
    </row>
    <row r="106" spans="1:9" x14ac:dyDescent="0.25">
      <c r="A106" s="122"/>
      <c r="C106" s="129"/>
      <c r="D106" s="140" t="s">
        <v>577</v>
      </c>
      <c r="E106" s="140" t="s">
        <v>577</v>
      </c>
      <c r="F106" s="140" t="s">
        <v>577</v>
      </c>
      <c r="G106" s="140" t="s">
        <v>577</v>
      </c>
      <c r="H106" s="141" t="s">
        <v>577</v>
      </c>
    </row>
    <row r="107" spans="1:9" x14ac:dyDescent="0.25">
      <c r="A107" s="122" t="s">
        <v>578</v>
      </c>
      <c r="C107" s="129"/>
      <c r="D107" s="142">
        <v>626672653.74999976</v>
      </c>
      <c r="E107" s="142">
        <v>295798131.07000005</v>
      </c>
      <c r="F107" s="142">
        <v>922470784.81999993</v>
      </c>
      <c r="G107" s="142">
        <v>76486046.700000003</v>
      </c>
      <c r="H107" s="143">
        <v>998956831.51999986</v>
      </c>
    </row>
    <row r="108" spans="1:9" x14ac:dyDescent="0.25">
      <c r="A108" s="122"/>
      <c r="D108" s="140" t="s">
        <v>397</v>
      </c>
      <c r="E108" s="140" t="s">
        <v>397</v>
      </c>
      <c r="F108" s="140" t="s">
        <v>397</v>
      </c>
      <c r="G108" s="140" t="s">
        <v>397</v>
      </c>
      <c r="H108" s="141" t="s">
        <v>397</v>
      </c>
    </row>
    <row r="109" spans="1:9" x14ac:dyDescent="0.25">
      <c r="A109" s="122"/>
      <c r="D109" s="97"/>
      <c r="E109" s="97"/>
      <c r="F109" s="97"/>
      <c r="G109" s="97"/>
      <c r="H109" s="123"/>
    </row>
    <row r="110" spans="1:9" x14ac:dyDescent="0.25">
      <c r="A110" s="122"/>
      <c r="D110" s="97"/>
      <c r="E110" s="97"/>
      <c r="F110" s="97"/>
      <c r="G110" s="97"/>
      <c r="H110" s="123">
        <v>350831829.2099998</v>
      </c>
    </row>
    <row r="111" spans="1:9" x14ac:dyDescent="0.25">
      <c r="A111" s="122"/>
      <c r="D111" s="97"/>
      <c r="E111" s="97"/>
      <c r="F111" s="97"/>
      <c r="G111" s="97"/>
      <c r="H111" s="123"/>
    </row>
    <row r="112" spans="1:9" x14ac:dyDescent="0.25">
      <c r="A112" s="122"/>
      <c r="D112" s="97"/>
      <c r="E112" s="97"/>
      <c r="F112" s="97"/>
      <c r="G112" s="97"/>
      <c r="H112" s="123"/>
    </row>
    <row r="113" spans="1:8" ht="15.75" thickBot="1" x14ac:dyDescent="0.3">
      <c r="A113" s="144"/>
      <c r="B113" s="185"/>
      <c r="C113" s="145"/>
      <c r="D113" s="146"/>
      <c r="E113" s="146"/>
      <c r="F113" s="146"/>
      <c r="G113" s="146" t="s">
        <v>579</v>
      </c>
      <c r="H113" s="147">
        <v>0</v>
      </c>
    </row>
    <row r="115" spans="1:8" ht="15.75" thickBot="1" x14ac:dyDescent="0.3"/>
    <row r="116" spans="1:8" x14ac:dyDescent="0.25">
      <c r="A116" s="118"/>
      <c r="B116" s="177"/>
      <c r="C116" s="119"/>
      <c r="D116" s="120" t="s">
        <v>394</v>
      </c>
      <c r="E116" s="120"/>
      <c r="F116" s="120"/>
      <c r="G116" s="120"/>
      <c r="H116" s="121"/>
    </row>
    <row r="117" spans="1:8" x14ac:dyDescent="0.25">
      <c r="A117" s="122"/>
      <c r="D117" s="97" t="s">
        <v>580</v>
      </c>
      <c r="E117" s="97"/>
      <c r="F117" s="97"/>
      <c r="G117" s="97"/>
      <c r="H117" s="123"/>
    </row>
    <row r="118" spans="1:8" x14ac:dyDescent="0.25">
      <c r="A118" s="122" t="s">
        <v>585</v>
      </c>
      <c r="D118" s="97"/>
      <c r="E118" s="124" t="s">
        <v>396</v>
      </c>
      <c r="F118" s="97"/>
      <c r="G118" s="97"/>
      <c r="H118" s="123"/>
    </row>
    <row r="119" spans="1:8" x14ac:dyDescent="0.25">
      <c r="A119" s="125" t="s">
        <v>397</v>
      </c>
      <c r="C119" s="126" t="s">
        <v>397</v>
      </c>
      <c r="D119" s="127" t="s">
        <v>397</v>
      </c>
      <c r="E119" s="127" t="s">
        <v>397</v>
      </c>
      <c r="F119" s="127" t="s">
        <v>397</v>
      </c>
      <c r="G119" s="127" t="s">
        <v>397</v>
      </c>
      <c r="H119" s="128" t="s">
        <v>397</v>
      </c>
    </row>
    <row r="120" spans="1:8" x14ac:dyDescent="0.25">
      <c r="A120" s="122" t="s">
        <v>398</v>
      </c>
      <c r="C120" s="129"/>
      <c r="D120" s="130" t="s">
        <v>185</v>
      </c>
      <c r="E120" s="130" t="s">
        <v>185</v>
      </c>
      <c r="F120" s="130" t="s">
        <v>399</v>
      </c>
      <c r="G120" s="130" t="s">
        <v>185</v>
      </c>
      <c r="H120" s="131" t="s">
        <v>400</v>
      </c>
    </row>
    <row r="121" spans="1:8" x14ac:dyDescent="0.25">
      <c r="A121" s="122"/>
      <c r="C121" s="129"/>
      <c r="D121" s="130" t="s">
        <v>401</v>
      </c>
      <c r="E121" s="130" t="s">
        <v>402</v>
      </c>
      <c r="F121" s="130" t="s">
        <v>402</v>
      </c>
      <c r="G121" s="130" t="s">
        <v>403</v>
      </c>
      <c r="H121" s="131" t="s">
        <v>404</v>
      </c>
    </row>
    <row r="122" spans="1:8" x14ac:dyDescent="0.25">
      <c r="A122" s="122"/>
      <c r="C122" s="129"/>
      <c r="D122" s="130" t="s">
        <v>405</v>
      </c>
      <c r="E122" s="130" t="s">
        <v>406</v>
      </c>
      <c r="F122" s="97"/>
      <c r="G122" s="130" t="s">
        <v>406</v>
      </c>
      <c r="H122" s="131" t="s">
        <v>581</v>
      </c>
    </row>
    <row r="123" spans="1:8" x14ac:dyDescent="0.25">
      <c r="A123" s="125" t="s">
        <v>397</v>
      </c>
      <c r="C123" s="126" t="s">
        <v>397</v>
      </c>
      <c r="D123" s="127" t="s">
        <v>397</v>
      </c>
      <c r="E123" s="127" t="s">
        <v>397</v>
      </c>
      <c r="F123" s="127" t="s">
        <v>397</v>
      </c>
      <c r="G123" s="127" t="s">
        <v>397</v>
      </c>
      <c r="H123" s="128" t="s">
        <v>397</v>
      </c>
    </row>
    <row r="124" spans="1:8" x14ac:dyDescent="0.25">
      <c r="A124" s="122" t="s">
        <v>408</v>
      </c>
      <c r="B124" s="184" t="str">
        <f>C124</f>
        <v>00</v>
      </c>
      <c r="C124" s="132" t="s">
        <v>409</v>
      </c>
      <c r="D124" s="97"/>
      <c r="E124" s="97">
        <v>112717.12</v>
      </c>
      <c r="F124" s="97">
        <v>112717.12</v>
      </c>
      <c r="G124" s="97">
        <v>0</v>
      </c>
      <c r="H124" s="123">
        <v>112717.12</v>
      </c>
    </row>
    <row r="125" spans="1:8" x14ac:dyDescent="0.25">
      <c r="A125" s="122" t="s">
        <v>410</v>
      </c>
      <c r="B125" s="184" t="str">
        <f t="shared" ref="B125:B188" si="2">C125</f>
        <v>0201A</v>
      </c>
      <c r="C125" s="133" t="s">
        <v>411</v>
      </c>
      <c r="D125" s="97">
        <v>6921220.080000001</v>
      </c>
      <c r="E125" s="97">
        <v>0</v>
      </c>
      <c r="F125" s="97">
        <v>6921220.080000001</v>
      </c>
      <c r="G125" s="97">
        <v>0</v>
      </c>
      <c r="H125" s="123">
        <v>6921220.080000001</v>
      </c>
    </row>
    <row r="126" spans="1:8" x14ac:dyDescent="0.25">
      <c r="A126" s="122" t="s">
        <v>410</v>
      </c>
      <c r="B126" s="184" t="str">
        <f t="shared" si="2"/>
        <v>0237</v>
      </c>
      <c r="C126" s="133" t="s">
        <v>412</v>
      </c>
      <c r="D126" s="97">
        <v>353295.19</v>
      </c>
      <c r="E126" s="97">
        <v>0</v>
      </c>
      <c r="F126" s="97">
        <v>353295.19</v>
      </c>
      <c r="G126" s="97">
        <v>0</v>
      </c>
      <c r="H126" s="123">
        <v>353295.19</v>
      </c>
    </row>
    <row r="127" spans="1:8" x14ac:dyDescent="0.25">
      <c r="A127" s="122" t="s">
        <v>413</v>
      </c>
      <c r="B127" s="184" t="str">
        <f t="shared" si="2"/>
        <v>0302A</v>
      </c>
      <c r="C127" s="133" t="s">
        <v>414</v>
      </c>
      <c r="D127" s="97">
        <v>5695377.4399999995</v>
      </c>
      <c r="E127" s="97">
        <v>0</v>
      </c>
      <c r="F127" s="97">
        <v>5695377.4399999995</v>
      </c>
      <c r="G127" s="97">
        <v>0</v>
      </c>
      <c r="H127" s="123">
        <v>5695377.4399999995</v>
      </c>
    </row>
    <row r="128" spans="1:8" x14ac:dyDescent="0.25">
      <c r="A128" s="122" t="s">
        <v>415</v>
      </c>
      <c r="B128" s="184" t="str">
        <f t="shared" si="2"/>
        <v>0410</v>
      </c>
      <c r="C128" s="133" t="s">
        <v>416</v>
      </c>
      <c r="D128" s="97">
        <v>503442.3</v>
      </c>
      <c r="E128" s="97">
        <v>0</v>
      </c>
      <c r="F128" s="97">
        <v>503442.3</v>
      </c>
      <c r="G128" s="97">
        <v>0</v>
      </c>
      <c r="H128" s="123">
        <v>503442.3</v>
      </c>
    </row>
    <row r="129" spans="1:8" x14ac:dyDescent="0.25">
      <c r="A129" s="122" t="s">
        <v>417</v>
      </c>
      <c r="B129" s="184" t="str">
        <f t="shared" si="2"/>
        <v>0519A</v>
      </c>
      <c r="C129" s="134" t="s">
        <v>418</v>
      </c>
      <c r="D129" s="97">
        <v>0</v>
      </c>
      <c r="E129" s="97">
        <v>0</v>
      </c>
      <c r="F129" s="97">
        <v>0</v>
      </c>
      <c r="G129" s="97">
        <v>0</v>
      </c>
      <c r="H129" s="123">
        <v>0</v>
      </c>
    </row>
    <row r="130" spans="1:8" x14ac:dyDescent="0.25">
      <c r="A130" s="122" t="s">
        <v>419</v>
      </c>
      <c r="B130" s="184" t="str">
        <f t="shared" si="2"/>
        <v>0602A</v>
      </c>
      <c r="C130" s="133" t="s">
        <v>420</v>
      </c>
      <c r="D130" s="97">
        <v>0</v>
      </c>
      <c r="E130" s="97">
        <v>0</v>
      </c>
      <c r="F130" s="97">
        <v>0</v>
      </c>
      <c r="G130" s="97">
        <v>0</v>
      </c>
      <c r="H130" s="123">
        <v>0</v>
      </c>
    </row>
    <row r="131" spans="1:8" x14ac:dyDescent="0.25">
      <c r="A131" s="122" t="s">
        <v>421</v>
      </c>
      <c r="B131" s="184" t="str">
        <f t="shared" si="2"/>
        <v>0719A</v>
      </c>
      <c r="C131" s="134" t="s">
        <v>422</v>
      </c>
      <c r="D131" s="97">
        <v>362223.03</v>
      </c>
      <c r="E131" s="97">
        <v>0</v>
      </c>
      <c r="F131" s="97">
        <v>362223.03</v>
      </c>
      <c r="G131" s="97">
        <v>0</v>
      </c>
      <c r="H131" s="123">
        <v>362223.03</v>
      </c>
    </row>
    <row r="132" spans="1:8" x14ac:dyDescent="0.25">
      <c r="A132" s="122" t="s">
        <v>423</v>
      </c>
      <c r="B132" s="184" t="str">
        <f t="shared" si="2"/>
        <v>0802A</v>
      </c>
      <c r="C132" s="134" t="s">
        <v>424</v>
      </c>
      <c r="D132" s="97">
        <v>50976.380000000005</v>
      </c>
      <c r="E132" s="97">
        <v>0</v>
      </c>
      <c r="F132" s="97">
        <v>50976.380000000005</v>
      </c>
      <c r="G132" s="97">
        <v>0</v>
      </c>
      <c r="H132" s="123">
        <v>50976.380000000005</v>
      </c>
    </row>
    <row r="133" spans="1:8" ht="15.75" x14ac:dyDescent="0.25">
      <c r="A133" s="122" t="s">
        <v>425</v>
      </c>
      <c r="B133" s="184" t="str">
        <f t="shared" si="2"/>
        <v>0940</v>
      </c>
      <c r="C133" s="135" t="s">
        <v>426</v>
      </c>
      <c r="D133" s="97">
        <v>16.739999999999998</v>
      </c>
      <c r="E133" s="97">
        <v>0</v>
      </c>
      <c r="F133" s="97">
        <v>16.739999999999998</v>
      </c>
      <c r="G133" s="97">
        <v>0</v>
      </c>
      <c r="H133" s="123">
        <v>16.739999999999998</v>
      </c>
    </row>
    <row r="134" spans="1:8" x14ac:dyDescent="0.25">
      <c r="A134" s="122" t="s">
        <v>427</v>
      </c>
      <c r="B134" s="184" t="str">
        <f t="shared" si="2"/>
        <v>1010</v>
      </c>
      <c r="C134" s="134" t="s">
        <v>428</v>
      </c>
      <c r="D134" s="97">
        <v>102305</v>
      </c>
      <c r="E134" s="97">
        <v>0</v>
      </c>
      <c r="F134" s="97">
        <v>102305</v>
      </c>
      <c r="G134" s="97">
        <v>0</v>
      </c>
      <c r="H134" s="123">
        <v>102305</v>
      </c>
    </row>
    <row r="135" spans="1:8" x14ac:dyDescent="0.25">
      <c r="A135" s="122" t="s">
        <v>429</v>
      </c>
      <c r="B135" s="184" t="str">
        <f t="shared" si="2"/>
        <v>1206A</v>
      </c>
      <c r="C135" s="133" t="s">
        <v>430</v>
      </c>
      <c r="D135" s="97">
        <v>4118770.5</v>
      </c>
      <c r="E135" s="97">
        <v>0</v>
      </c>
      <c r="F135" s="97">
        <v>4118770.5</v>
      </c>
      <c r="G135" s="97">
        <v>0</v>
      </c>
      <c r="H135" s="123">
        <v>4118770.5</v>
      </c>
    </row>
    <row r="136" spans="1:8" x14ac:dyDescent="0.25">
      <c r="A136" s="122" t="s">
        <v>429</v>
      </c>
      <c r="B136" s="184" t="str">
        <f t="shared" si="2"/>
        <v>1236</v>
      </c>
      <c r="C136" s="133" t="s">
        <v>431</v>
      </c>
      <c r="D136" s="97">
        <v>1719135.91</v>
      </c>
      <c r="E136" s="97">
        <v>0</v>
      </c>
      <c r="F136" s="97">
        <v>1719135.91</v>
      </c>
      <c r="G136" s="97">
        <v>0</v>
      </c>
      <c r="H136" s="123">
        <v>1719135.91</v>
      </c>
    </row>
    <row r="137" spans="1:8" x14ac:dyDescent="0.25">
      <c r="A137" s="122" t="s">
        <v>432</v>
      </c>
      <c r="B137" s="184" t="str">
        <f t="shared" si="2"/>
        <v>1310</v>
      </c>
      <c r="C137" s="133" t="s">
        <v>433</v>
      </c>
      <c r="D137" s="97">
        <v>113014.70000000001</v>
      </c>
      <c r="E137" s="97">
        <v>0</v>
      </c>
      <c r="F137" s="97">
        <v>113014.70000000001</v>
      </c>
      <c r="G137" s="97">
        <v>0</v>
      </c>
      <c r="H137" s="123">
        <v>113014.70000000001</v>
      </c>
    </row>
    <row r="138" spans="1:8" x14ac:dyDescent="0.25">
      <c r="A138" s="122" t="s">
        <v>21</v>
      </c>
      <c r="B138" s="184" t="str">
        <f t="shared" si="2"/>
        <v>1524A</v>
      </c>
      <c r="C138" s="133" t="s">
        <v>434</v>
      </c>
      <c r="D138" s="97">
        <v>1390000</v>
      </c>
      <c r="E138" s="97">
        <v>0</v>
      </c>
      <c r="F138" s="97">
        <v>1390000</v>
      </c>
      <c r="G138" s="97">
        <v>0</v>
      </c>
      <c r="H138" s="123">
        <v>1390000</v>
      </c>
    </row>
    <row r="139" spans="1:8" x14ac:dyDescent="0.25">
      <c r="A139" s="122" t="s">
        <v>284</v>
      </c>
      <c r="B139" s="184" t="str">
        <f t="shared" si="2"/>
        <v>1649</v>
      </c>
      <c r="C139" s="134" t="s">
        <v>435</v>
      </c>
      <c r="D139" s="97">
        <v>3944</v>
      </c>
      <c r="E139" s="97">
        <v>0</v>
      </c>
      <c r="F139" s="97">
        <v>3944</v>
      </c>
      <c r="G139" s="97">
        <v>0</v>
      </c>
      <c r="H139" s="123">
        <v>3944</v>
      </c>
    </row>
    <row r="140" spans="1:8" x14ac:dyDescent="0.25">
      <c r="A140" s="136" t="s">
        <v>436</v>
      </c>
      <c r="B140" s="184" t="str">
        <f t="shared" si="2"/>
        <v>1710</v>
      </c>
      <c r="C140" s="134" t="s">
        <v>437</v>
      </c>
      <c r="D140" s="97">
        <v>538</v>
      </c>
      <c r="E140" s="97">
        <v>0</v>
      </c>
      <c r="F140" s="97">
        <v>538</v>
      </c>
      <c r="G140" s="97">
        <v>0</v>
      </c>
      <c r="H140" s="123">
        <v>538</v>
      </c>
    </row>
    <row r="141" spans="1:8" x14ac:dyDescent="0.25">
      <c r="A141" s="136" t="s">
        <v>438</v>
      </c>
      <c r="B141" s="184" t="str">
        <f t="shared" si="2"/>
        <v>1841</v>
      </c>
      <c r="C141" s="134" t="s">
        <v>439</v>
      </c>
      <c r="D141" s="97">
        <v>31419</v>
      </c>
      <c r="E141" s="97">
        <v>0</v>
      </c>
      <c r="F141" s="97">
        <v>31419</v>
      </c>
      <c r="G141" s="97">
        <v>0</v>
      </c>
      <c r="H141" s="123">
        <v>31419</v>
      </c>
    </row>
    <row r="142" spans="1:8" x14ac:dyDescent="0.25">
      <c r="A142" s="122" t="s">
        <v>440</v>
      </c>
      <c r="B142" s="184" t="str">
        <f t="shared" si="2"/>
        <v>2024A</v>
      </c>
      <c r="C142" s="134" t="s">
        <v>441</v>
      </c>
      <c r="D142" s="97">
        <v>719.54</v>
      </c>
      <c r="E142" s="97">
        <v>0</v>
      </c>
      <c r="F142" s="97">
        <v>719.54</v>
      </c>
      <c r="G142" s="97">
        <v>0</v>
      </c>
      <c r="H142" s="123">
        <v>719.54</v>
      </c>
    </row>
    <row r="143" spans="1:8" x14ac:dyDescent="0.25">
      <c r="A143" s="122" t="s">
        <v>442</v>
      </c>
      <c r="B143" s="184" t="str">
        <f t="shared" si="2"/>
        <v>2124A</v>
      </c>
      <c r="C143" s="134" t="s">
        <v>443</v>
      </c>
      <c r="D143" s="97">
        <v>377.07</v>
      </c>
      <c r="E143" s="97">
        <v>0</v>
      </c>
      <c r="F143" s="97">
        <v>377.07</v>
      </c>
      <c r="G143" s="97">
        <v>0</v>
      </c>
      <c r="H143" s="123">
        <v>377.07</v>
      </c>
    </row>
    <row r="144" spans="1:8" x14ac:dyDescent="0.25">
      <c r="A144" s="122" t="s">
        <v>444</v>
      </c>
      <c r="B144" s="184" t="str">
        <f t="shared" si="2"/>
        <v>2249</v>
      </c>
      <c r="C144" s="134" t="s">
        <v>445</v>
      </c>
      <c r="D144" s="97">
        <v>8941901.9499999993</v>
      </c>
      <c r="E144" s="97">
        <v>0</v>
      </c>
      <c r="F144" s="97">
        <v>8941901.9499999993</v>
      </c>
      <c r="G144" s="97">
        <v>0</v>
      </c>
      <c r="H144" s="123">
        <v>8941901.9499999993</v>
      </c>
    </row>
    <row r="145" spans="1:9" x14ac:dyDescent="0.25">
      <c r="A145" s="122" t="s">
        <v>446</v>
      </c>
      <c r="B145" s="184" t="str">
        <f t="shared" si="2"/>
        <v>2339</v>
      </c>
      <c r="C145" s="134" t="s">
        <v>447</v>
      </c>
      <c r="D145" s="97">
        <v>189582.13</v>
      </c>
      <c r="E145" s="97">
        <v>0</v>
      </c>
      <c r="F145" s="97">
        <v>189582.13</v>
      </c>
      <c r="G145" s="97">
        <v>0</v>
      </c>
      <c r="H145" s="123">
        <v>189582.13</v>
      </c>
    </row>
    <row r="146" spans="1:9" x14ac:dyDescent="0.25">
      <c r="A146" s="122" t="s">
        <v>448</v>
      </c>
      <c r="B146" s="184" t="str">
        <f t="shared" si="2"/>
        <v>2449</v>
      </c>
      <c r="C146" s="134" t="s">
        <v>449</v>
      </c>
      <c r="D146" s="97">
        <v>37078.51</v>
      </c>
      <c r="E146" s="97">
        <v>0</v>
      </c>
      <c r="F146" s="97">
        <v>37078.51</v>
      </c>
      <c r="G146" s="97">
        <v>0</v>
      </c>
      <c r="H146" s="123">
        <v>37078.51</v>
      </c>
    </row>
    <row r="147" spans="1:9" x14ac:dyDescent="0.25">
      <c r="A147" s="122" t="s">
        <v>450</v>
      </c>
      <c r="B147" s="184" t="str">
        <f t="shared" si="2"/>
        <v>2503A</v>
      </c>
      <c r="C147" s="133" t="s">
        <v>451</v>
      </c>
      <c r="D147" s="97">
        <v>0</v>
      </c>
      <c r="E147" s="97">
        <v>0</v>
      </c>
      <c r="F147" s="97">
        <v>0</v>
      </c>
      <c r="G147" s="97">
        <v>0</v>
      </c>
      <c r="H147" s="123">
        <v>0</v>
      </c>
    </row>
    <row r="148" spans="1:9" x14ac:dyDescent="0.25">
      <c r="A148" s="122" t="s">
        <v>452</v>
      </c>
      <c r="B148" s="184" t="str">
        <f t="shared" si="2"/>
        <v>2604A</v>
      </c>
      <c r="C148" s="133" t="s">
        <v>453</v>
      </c>
      <c r="D148" s="97">
        <v>12535091.720000001</v>
      </c>
      <c r="E148" s="97">
        <v>0</v>
      </c>
      <c r="F148" s="97">
        <v>12535091.720000001</v>
      </c>
      <c r="G148" s="97">
        <v>0</v>
      </c>
      <c r="H148" s="123">
        <v>12535091.720000001</v>
      </c>
    </row>
    <row r="149" spans="1:9" x14ac:dyDescent="0.25">
      <c r="A149" s="122" t="s">
        <v>454</v>
      </c>
      <c r="B149" s="184" t="str">
        <f t="shared" si="2"/>
        <v>2703A</v>
      </c>
      <c r="C149" s="134" t="s">
        <v>455</v>
      </c>
      <c r="D149" s="97">
        <v>78660583.129999995</v>
      </c>
      <c r="E149" s="97">
        <v>0</v>
      </c>
      <c r="F149" s="97">
        <v>78660583.129999995</v>
      </c>
      <c r="G149" s="97">
        <v>0</v>
      </c>
      <c r="H149" s="123">
        <v>78660583.129999995</v>
      </c>
    </row>
    <row r="150" spans="1:9" x14ac:dyDescent="0.25">
      <c r="A150" s="122" t="s">
        <v>456</v>
      </c>
      <c r="B150" s="184" t="str">
        <f t="shared" si="2"/>
        <v>2824A</v>
      </c>
      <c r="C150" s="134" t="s">
        <v>457</v>
      </c>
      <c r="D150" s="97">
        <v>0</v>
      </c>
      <c r="E150" s="97">
        <v>0</v>
      </c>
      <c r="F150" s="97">
        <v>0</v>
      </c>
      <c r="G150" s="97">
        <v>0</v>
      </c>
      <c r="H150" s="123">
        <v>0</v>
      </c>
    </row>
    <row r="151" spans="1:9" x14ac:dyDescent="0.25">
      <c r="A151" s="122" t="s">
        <v>458</v>
      </c>
      <c r="B151" s="184" t="str">
        <f t="shared" si="2"/>
        <v>2934</v>
      </c>
      <c r="C151" s="133" t="s">
        <v>459</v>
      </c>
      <c r="D151" s="97">
        <v>17523.25</v>
      </c>
      <c r="E151" s="97">
        <v>0</v>
      </c>
      <c r="F151" s="97">
        <v>17523.25</v>
      </c>
      <c r="G151" s="97">
        <v>0</v>
      </c>
      <c r="H151" s="123">
        <v>17523.25</v>
      </c>
    </row>
    <row r="152" spans="1:9" x14ac:dyDescent="0.25">
      <c r="A152" s="122" t="s">
        <v>460</v>
      </c>
      <c r="B152" s="184" t="str">
        <f t="shared" si="2"/>
        <v>3049</v>
      </c>
      <c r="C152" s="133" t="s">
        <v>461</v>
      </c>
      <c r="D152" s="97">
        <v>840343.34000000008</v>
      </c>
      <c r="E152" s="97">
        <v>0</v>
      </c>
      <c r="F152" s="97">
        <v>840343.34000000008</v>
      </c>
      <c r="G152" s="97">
        <v>0</v>
      </c>
      <c r="H152" s="123">
        <v>840343.34000000008</v>
      </c>
    </row>
    <row r="153" spans="1:9" x14ac:dyDescent="0.25">
      <c r="A153" s="122" t="s">
        <v>462</v>
      </c>
      <c r="B153" s="184" t="str">
        <f t="shared" si="2"/>
        <v>3215</v>
      </c>
      <c r="C153" s="134" t="s">
        <v>463</v>
      </c>
      <c r="D153" s="97">
        <v>1649189.8699999999</v>
      </c>
      <c r="E153" s="97">
        <v>0</v>
      </c>
      <c r="F153" s="97">
        <v>1649189.8699999999</v>
      </c>
      <c r="G153" s="97">
        <v>0</v>
      </c>
      <c r="H153" s="123">
        <v>1649189.8699999999</v>
      </c>
    </row>
    <row r="154" spans="1:9" x14ac:dyDescent="0.25">
      <c r="A154" s="122" t="s">
        <v>464</v>
      </c>
      <c r="B154" s="184" t="str">
        <f t="shared" si="2"/>
        <v>3303A</v>
      </c>
      <c r="C154" s="133" t="s">
        <v>465</v>
      </c>
      <c r="D154" s="97">
        <v>0</v>
      </c>
      <c r="E154" s="97">
        <v>0</v>
      </c>
      <c r="F154" s="97">
        <v>0</v>
      </c>
      <c r="G154" s="97">
        <v>0</v>
      </c>
      <c r="H154" s="123">
        <v>0</v>
      </c>
    </row>
    <row r="155" spans="1:9" x14ac:dyDescent="0.25">
      <c r="A155" s="122" t="s">
        <v>466</v>
      </c>
      <c r="B155" s="184" t="str">
        <f t="shared" si="2"/>
        <v>3410</v>
      </c>
      <c r="C155" s="134" t="s">
        <v>467</v>
      </c>
      <c r="D155" s="97">
        <v>771.48</v>
      </c>
      <c r="E155" s="97">
        <v>0</v>
      </c>
      <c r="F155" s="97">
        <v>771.48</v>
      </c>
      <c r="G155" s="97">
        <v>0</v>
      </c>
      <c r="H155" s="123">
        <v>771.48</v>
      </c>
    </row>
    <row r="156" spans="1:9" x14ac:dyDescent="0.25">
      <c r="A156" s="122" t="s">
        <v>468</v>
      </c>
      <c r="B156" s="184" t="str">
        <f t="shared" si="2"/>
        <v>3509A</v>
      </c>
      <c r="C156" s="134" t="s">
        <v>469</v>
      </c>
      <c r="D156" s="97">
        <v>15398.33</v>
      </c>
      <c r="E156" s="97">
        <v>0</v>
      </c>
      <c r="F156" s="97">
        <v>15398.33</v>
      </c>
      <c r="G156" s="97">
        <v>0</v>
      </c>
      <c r="H156" s="123">
        <v>15398.33</v>
      </c>
    </row>
    <row r="157" spans="1:9" x14ac:dyDescent="0.25">
      <c r="A157" s="122" t="s">
        <v>470</v>
      </c>
      <c r="B157" s="184" t="str">
        <f t="shared" si="2"/>
        <v>3611</v>
      </c>
      <c r="C157" s="134" t="s">
        <v>471</v>
      </c>
      <c r="D157" s="97">
        <v>66278.960000000006</v>
      </c>
      <c r="E157" s="97">
        <v>0</v>
      </c>
      <c r="F157" s="97">
        <v>66278.960000000006</v>
      </c>
      <c r="G157" s="97">
        <v>0</v>
      </c>
      <c r="H157" s="123">
        <v>66278.960000000006</v>
      </c>
    </row>
    <row r="158" spans="1:9" x14ac:dyDescent="0.25">
      <c r="A158" s="122" t="s">
        <v>472</v>
      </c>
      <c r="B158" s="184" t="str">
        <f t="shared" si="2"/>
        <v>3730</v>
      </c>
      <c r="C158" s="134" t="s">
        <v>473</v>
      </c>
      <c r="D158" s="97">
        <v>18844.510000000002</v>
      </c>
      <c r="E158" s="97">
        <v>0</v>
      </c>
      <c r="F158" s="97">
        <v>18844.510000000002</v>
      </c>
      <c r="G158" s="97">
        <v>0</v>
      </c>
      <c r="H158" s="123">
        <v>18844.510000000002</v>
      </c>
      <c r="I158" s="94"/>
    </row>
    <row r="159" spans="1:9" x14ac:dyDescent="0.25">
      <c r="A159" s="122" t="s">
        <v>474</v>
      </c>
      <c r="B159" s="184" t="str">
        <f t="shared" si="2"/>
        <v>3831</v>
      </c>
      <c r="C159" s="134" t="s">
        <v>475</v>
      </c>
      <c r="D159" s="97">
        <v>48244.2</v>
      </c>
      <c r="E159" s="97">
        <v>0</v>
      </c>
      <c r="F159" s="97">
        <v>48244.2</v>
      </c>
      <c r="G159" s="97">
        <v>0</v>
      </c>
      <c r="H159" s="123">
        <v>48244.2</v>
      </c>
    </row>
    <row r="160" spans="1:9" x14ac:dyDescent="0.25">
      <c r="A160" s="122" t="s">
        <v>476</v>
      </c>
      <c r="B160" s="184" t="str">
        <f t="shared" si="2"/>
        <v>3909A</v>
      </c>
      <c r="C160" s="134" t="s">
        <v>477</v>
      </c>
      <c r="D160" s="97">
        <v>4918.3600000000006</v>
      </c>
      <c r="E160" s="97">
        <v>0</v>
      </c>
      <c r="F160" s="97">
        <v>4918.3600000000006</v>
      </c>
      <c r="G160" s="97">
        <v>0</v>
      </c>
      <c r="H160" s="123">
        <v>4918.3600000000006</v>
      </c>
    </row>
    <row r="161" spans="1:9" x14ac:dyDescent="0.25">
      <c r="A161" s="122" t="s">
        <v>478</v>
      </c>
      <c r="B161" s="184" t="str">
        <f t="shared" si="2"/>
        <v>4012</v>
      </c>
      <c r="C161" s="134" t="s">
        <v>479</v>
      </c>
      <c r="D161" s="97">
        <v>1838006.32</v>
      </c>
      <c r="E161" s="97">
        <v>0</v>
      </c>
      <c r="F161" s="97">
        <v>1838006.32</v>
      </c>
      <c r="G161" s="97">
        <v>62915.040000000001</v>
      </c>
      <c r="H161" s="123">
        <v>1900921.36</v>
      </c>
    </row>
    <row r="162" spans="1:9" x14ac:dyDescent="0.25">
      <c r="A162" s="122" t="s">
        <v>478</v>
      </c>
      <c r="B162" s="184" t="str">
        <f t="shared" si="2"/>
        <v>4033</v>
      </c>
      <c r="C162" s="134" t="s">
        <v>480</v>
      </c>
      <c r="D162" s="97">
        <v>104791.79999999999</v>
      </c>
      <c r="E162" s="97">
        <v>0</v>
      </c>
      <c r="F162" s="97">
        <v>104791.79999999999</v>
      </c>
      <c r="G162" s="97">
        <v>0</v>
      </c>
      <c r="H162" s="123">
        <v>104791.79999999999</v>
      </c>
    </row>
    <row r="163" spans="1:9" x14ac:dyDescent="0.25">
      <c r="A163" s="122" t="s">
        <v>481</v>
      </c>
      <c r="B163" s="184" t="str">
        <f t="shared" si="2"/>
        <v>4110</v>
      </c>
      <c r="C163" s="133" t="s">
        <v>482</v>
      </c>
      <c r="D163" s="97">
        <v>359302.85000000003</v>
      </c>
      <c r="E163" s="97">
        <v>0</v>
      </c>
      <c r="F163" s="97">
        <v>359302.85000000003</v>
      </c>
      <c r="G163" s="97">
        <v>0</v>
      </c>
      <c r="H163" s="123">
        <v>359302.85000000003</v>
      </c>
    </row>
    <row r="164" spans="1:9" x14ac:dyDescent="0.25">
      <c r="A164" s="122" t="s">
        <v>481</v>
      </c>
      <c r="B164" s="184" t="str">
        <f t="shared" si="2"/>
        <v>4128</v>
      </c>
      <c r="C164" s="133" t="s">
        <v>483</v>
      </c>
      <c r="D164" s="97">
        <v>2794291.2399999993</v>
      </c>
      <c r="E164" s="97">
        <v>0</v>
      </c>
      <c r="F164" s="97">
        <v>2794291.2399999993</v>
      </c>
      <c r="G164" s="97">
        <v>0</v>
      </c>
      <c r="H164" s="123">
        <v>2794291.2399999993</v>
      </c>
    </row>
    <row r="165" spans="1:9" ht="15.75" x14ac:dyDescent="0.25">
      <c r="A165" s="122" t="s">
        <v>481</v>
      </c>
      <c r="B165" s="184" t="str">
        <f t="shared" si="2"/>
        <v>4125</v>
      </c>
      <c r="C165" s="137" t="s">
        <v>484</v>
      </c>
      <c r="D165" s="97">
        <v>0</v>
      </c>
      <c r="E165" s="97">
        <v>0</v>
      </c>
      <c r="F165" s="97">
        <v>0</v>
      </c>
      <c r="G165" s="97">
        <v>0</v>
      </c>
      <c r="H165" s="123">
        <v>0</v>
      </c>
    </row>
    <row r="166" spans="1:9" x14ac:dyDescent="0.25">
      <c r="A166" s="122" t="s">
        <v>485</v>
      </c>
      <c r="B166" s="184" t="str">
        <f t="shared" si="2"/>
        <v>4210</v>
      </c>
      <c r="C166" s="133" t="s">
        <v>486</v>
      </c>
      <c r="D166" s="97">
        <v>662044.40999999992</v>
      </c>
      <c r="E166" s="97">
        <v>0</v>
      </c>
      <c r="F166" s="97">
        <v>662044.40999999992</v>
      </c>
      <c r="G166" s="97">
        <v>0</v>
      </c>
      <c r="H166" s="123">
        <v>662044.40999999992</v>
      </c>
    </row>
    <row r="167" spans="1:9" x14ac:dyDescent="0.25">
      <c r="A167" s="122" t="s">
        <v>248</v>
      </c>
      <c r="B167" s="184" t="str">
        <f t="shared" si="2"/>
        <v>4316</v>
      </c>
      <c r="C167" s="133" t="s">
        <v>487</v>
      </c>
      <c r="D167" s="97">
        <v>3306324.14</v>
      </c>
      <c r="E167" s="97">
        <v>0</v>
      </c>
      <c r="F167" s="97">
        <v>3306324.14</v>
      </c>
      <c r="G167" s="97">
        <v>0</v>
      </c>
      <c r="H167" s="123">
        <v>3306324.14</v>
      </c>
      <c r="I167" s="94"/>
    </row>
    <row r="168" spans="1:9" ht="15.75" x14ac:dyDescent="0.25">
      <c r="A168" s="122" t="s">
        <v>248</v>
      </c>
      <c r="B168" s="184" t="str">
        <f t="shared" si="2"/>
        <v>4325</v>
      </c>
      <c r="C168" s="137" t="s">
        <v>488</v>
      </c>
      <c r="D168" s="97">
        <v>0</v>
      </c>
      <c r="E168" s="97">
        <v>0</v>
      </c>
      <c r="F168" s="97">
        <v>0</v>
      </c>
      <c r="G168" s="97">
        <v>0</v>
      </c>
      <c r="H168" s="123">
        <v>0</v>
      </c>
    </row>
    <row r="169" spans="1:9" x14ac:dyDescent="0.25">
      <c r="A169" s="122" t="s">
        <v>489</v>
      </c>
      <c r="B169" s="184" t="str">
        <f t="shared" si="2"/>
        <v>4435</v>
      </c>
      <c r="C169" s="133" t="s">
        <v>490</v>
      </c>
      <c r="D169" s="97">
        <v>0</v>
      </c>
      <c r="E169" s="97">
        <v>0</v>
      </c>
      <c r="F169" s="97">
        <v>0</v>
      </c>
      <c r="G169" s="97">
        <v>0</v>
      </c>
      <c r="H169" s="123">
        <v>0</v>
      </c>
    </row>
    <row r="170" spans="1:9" x14ac:dyDescent="0.25">
      <c r="A170" s="122" t="s">
        <v>491</v>
      </c>
      <c r="B170" s="184" t="str">
        <f t="shared" si="2"/>
        <v>4510</v>
      </c>
      <c r="C170" s="133" t="s">
        <v>492</v>
      </c>
      <c r="D170" s="97">
        <v>0</v>
      </c>
      <c r="E170" s="97">
        <v>0</v>
      </c>
      <c r="F170" s="97">
        <v>0</v>
      </c>
      <c r="G170" s="97">
        <v>0</v>
      </c>
      <c r="H170" s="123">
        <v>0</v>
      </c>
    </row>
    <row r="171" spans="1:9" x14ac:dyDescent="0.25">
      <c r="A171" s="122" t="s">
        <v>493</v>
      </c>
      <c r="B171" s="184" t="str">
        <f t="shared" si="2"/>
        <v>4612</v>
      </c>
      <c r="C171" s="133" t="s">
        <v>494</v>
      </c>
      <c r="D171" s="97">
        <v>1318173.8099999998</v>
      </c>
      <c r="E171" s="97">
        <v>0</v>
      </c>
      <c r="F171" s="97">
        <v>1318173.8099999998</v>
      </c>
      <c r="G171" s="97">
        <v>0</v>
      </c>
      <c r="H171" s="123">
        <v>1318173.8099999998</v>
      </c>
      <c r="I171" s="94"/>
    </row>
    <row r="172" spans="1:9" x14ac:dyDescent="0.25">
      <c r="A172" s="122" t="s">
        <v>495</v>
      </c>
      <c r="B172" s="184" t="str">
        <f t="shared" si="2"/>
        <v>4711</v>
      </c>
      <c r="C172" s="133" t="s">
        <v>496</v>
      </c>
      <c r="D172" s="97">
        <v>142147.76</v>
      </c>
      <c r="E172" s="97">
        <v>0</v>
      </c>
      <c r="F172" s="97">
        <v>142147.76</v>
      </c>
      <c r="G172" s="97">
        <v>0</v>
      </c>
      <c r="H172" s="123">
        <v>142147.76</v>
      </c>
      <c r="I172" s="94"/>
    </row>
    <row r="173" spans="1:9" x14ac:dyDescent="0.25">
      <c r="A173" s="122" t="s">
        <v>497</v>
      </c>
      <c r="B173" s="184" t="str">
        <f t="shared" si="2"/>
        <v>4815</v>
      </c>
      <c r="C173" s="133" t="s">
        <v>498</v>
      </c>
      <c r="D173" s="97">
        <v>669949.9</v>
      </c>
      <c r="E173" s="97">
        <v>0</v>
      </c>
      <c r="F173" s="97">
        <v>669949.9</v>
      </c>
      <c r="G173" s="97">
        <v>0</v>
      </c>
      <c r="H173" s="123">
        <v>669949.9</v>
      </c>
    </row>
    <row r="174" spans="1:9" x14ac:dyDescent="0.25">
      <c r="A174" s="122" t="s">
        <v>499</v>
      </c>
      <c r="B174" s="184" t="str">
        <f t="shared" si="2"/>
        <v>4949</v>
      </c>
      <c r="C174" s="133" t="s">
        <v>500</v>
      </c>
      <c r="D174" s="97">
        <v>0</v>
      </c>
      <c r="E174" s="97">
        <v>0</v>
      </c>
      <c r="F174" s="97">
        <v>0</v>
      </c>
      <c r="G174" s="97">
        <v>0</v>
      </c>
      <c r="H174" s="123">
        <v>0</v>
      </c>
    </row>
    <row r="175" spans="1:9" x14ac:dyDescent="0.25">
      <c r="A175" s="122" t="s">
        <v>501</v>
      </c>
      <c r="B175" s="184" t="str">
        <f t="shared" si="2"/>
        <v>5019A</v>
      </c>
      <c r="C175" s="133" t="s">
        <v>502</v>
      </c>
      <c r="D175" s="97">
        <v>27068220.200000003</v>
      </c>
      <c r="E175" s="97">
        <v>0</v>
      </c>
      <c r="F175" s="97">
        <v>27068220.200000003</v>
      </c>
      <c r="G175" s="97">
        <v>0</v>
      </c>
      <c r="H175" s="123">
        <v>27068220.200000003</v>
      </c>
    </row>
    <row r="176" spans="1:9" x14ac:dyDescent="0.25">
      <c r="A176" s="122" t="s">
        <v>503</v>
      </c>
      <c r="B176" s="184" t="str">
        <f t="shared" si="2"/>
        <v>5119A</v>
      </c>
      <c r="C176" s="133" t="s">
        <v>504</v>
      </c>
      <c r="D176" s="97">
        <v>24988643.629999995</v>
      </c>
      <c r="E176" s="97">
        <v>0</v>
      </c>
      <c r="F176" s="97">
        <v>24988643.629999995</v>
      </c>
      <c r="G176" s="97">
        <v>0</v>
      </c>
      <c r="H176" s="123">
        <v>24988643.629999995</v>
      </c>
    </row>
    <row r="177" spans="1:8" x14ac:dyDescent="0.25">
      <c r="A177" s="122" t="s">
        <v>505</v>
      </c>
      <c r="B177" s="184" t="str">
        <f t="shared" si="2"/>
        <v>5219A</v>
      </c>
      <c r="C177" s="133" t="s">
        <v>506</v>
      </c>
      <c r="D177" s="97">
        <v>2139603.2600000002</v>
      </c>
      <c r="E177" s="97">
        <v>0</v>
      </c>
      <c r="F177" s="97">
        <v>2139603.2600000002</v>
      </c>
      <c r="G177" s="97">
        <v>0</v>
      </c>
      <c r="H177" s="123">
        <v>2139603.2600000002</v>
      </c>
    </row>
    <row r="178" spans="1:8" x14ac:dyDescent="0.25">
      <c r="A178" s="122" t="s">
        <v>507</v>
      </c>
      <c r="B178" s="184" t="str">
        <f t="shared" si="2"/>
        <v>5319A</v>
      </c>
      <c r="C178" s="133" t="s">
        <v>508</v>
      </c>
      <c r="D178" s="97">
        <v>6077853.0600000005</v>
      </c>
      <c r="E178" s="97">
        <v>0</v>
      </c>
      <c r="F178" s="97">
        <v>6077853.0600000005</v>
      </c>
      <c r="G178" s="97">
        <v>0</v>
      </c>
      <c r="H178" s="123">
        <v>6077853.0600000005</v>
      </c>
    </row>
    <row r="179" spans="1:8" x14ac:dyDescent="0.25">
      <c r="A179" s="122" t="s">
        <v>270</v>
      </c>
      <c r="B179" s="184" t="str">
        <f t="shared" si="2"/>
        <v>5438</v>
      </c>
      <c r="C179" s="133" t="s">
        <v>509</v>
      </c>
      <c r="D179" s="97">
        <v>22910.560000000005</v>
      </c>
      <c r="E179" s="97">
        <v>0</v>
      </c>
      <c r="F179" s="97">
        <v>22910.560000000005</v>
      </c>
      <c r="G179" s="97">
        <v>0</v>
      </c>
      <c r="H179" s="123">
        <v>22910.560000000005</v>
      </c>
    </row>
    <row r="180" spans="1:8" x14ac:dyDescent="0.25">
      <c r="A180" s="122" t="s">
        <v>264</v>
      </c>
      <c r="B180" s="184" t="str">
        <f t="shared" si="2"/>
        <v>5526</v>
      </c>
      <c r="C180" s="133" t="s">
        <v>510</v>
      </c>
      <c r="D180" s="97">
        <v>1838882.5</v>
      </c>
      <c r="E180" s="97">
        <v>0</v>
      </c>
      <c r="F180" s="97">
        <v>1838882.5</v>
      </c>
      <c r="G180" s="97">
        <v>0</v>
      </c>
      <c r="H180" s="123">
        <v>1838882.5</v>
      </c>
    </row>
    <row r="181" spans="1:8" x14ac:dyDescent="0.25">
      <c r="A181" s="122" t="s">
        <v>276</v>
      </c>
      <c r="B181" s="184" t="str">
        <f t="shared" si="2"/>
        <v>5719A</v>
      </c>
      <c r="C181" s="133" t="s">
        <v>511</v>
      </c>
      <c r="D181" s="97">
        <v>0</v>
      </c>
      <c r="E181" s="97">
        <v>0</v>
      </c>
      <c r="F181" s="97">
        <v>0</v>
      </c>
      <c r="G181" s="97">
        <v>0</v>
      </c>
      <c r="H181" s="123">
        <v>0</v>
      </c>
    </row>
    <row r="182" spans="1:8" x14ac:dyDescent="0.25">
      <c r="A182" s="122" t="s">
        <v>512</v>
      </c>
      <c r="B182" s="184" t="str">
        <f t="shared" si="2"/>
        <v>5819A</v>
      </c>
      <c r="C182" s="133" t="s">
        <v>513</v>
      </c>
      <c r="D182" s="97">
        <v>5177874.37</v>
      </c>
      <c r="E182" s="97">
        <v>0</v>
      </c>
      <c r="F182" s="97">
        <v>5177874.37</v>
      </c>
      <c r="G182" s="97">
        <v>0</v>
      </c>
      <c r="H182" s="123">
        <v>5177874.37</v>
      </c>
    </row>
    <row r="183" spans="1:8" x14ac:dyDescent="0.25">
      <c r="A183" s="122" t="s">
        <v>512</v>
      </c>
      <c r="B183" s="184" t="str">
        <f t="shared" si="2"/>
        <v>5829</v>
      </c>
      <c r="C183" s="133" t="s">
        <v>514</v>
      </c>
      <c r="D183" s="97">
        <v>0</v>
      </c>
      <c r="E183" s="97">
        <v>0</v>
      </c>
      <c r="F183" s="97">
        <v>0</v>
      </c>
      <c r="G183" s="97">
        <v>0</v>
      </c>
      <c r="H183" s="123">
        <v>0</v>
      </c>
    </row>
    <row r="184" spans="1:8" x14ac:dyDescent="0.25">
      <c r="A184" s="122" t="s">
        <v>515</v>
      </c>
      <c r="B184" s="184" t="str">
        <f t="shared" si="2"/>
        <v>5919A</v>
      </c>
      <c r="C184" s="133" t="s">
        <v>516</v>
      </c>
      <c r="D184" s="97">
        <v>0</v>
      </c>
      <c r="E184" s="97">
        <v>0</v>
      </c>
      <c r="F184" s="97">
        <v>0</v>
      </c>
      <c r="G184" s="97">
        <v>0</v>
      </c>
      <c r="H184" s="123">
        <v>0</v>
      </c>
    </row>
    <row r="185" spans="1:8" x14ac:dyDescent="0.25">
      <c r="A185" s="122" t="s">
        <v>274</v>
      </c>
      <c r="B185" s="184" t="str">
        <f t="shared" si="2"/>
        <v>6019A</v>
      </c>
      <c r="C185" s="134" t="s">
        <v>517</v>
      </c>
      <c r="D185" s="97">
        <v>2265754.46</v>
      </c>
      <c r="E185" s="97">
        <v>0</v>
      </c>
      <c r="F185" s="97">
        <v>2265754.46</v>
      </c>
      <c r="G185" s="97">
        <v>0</v>
      </c>
      <c r="H185" s="123">
        <v>2265754.46</v>
      </c>
    </row>
    <row r="186" spans="1:8" x14ac:dyDescent="0.25">
      <c r="A186" s="122" t="s">
        <v>518</v>
      </c>
      <c r="B186" s="184" t="str">
        <f t="shared" si="2"/>
        <v>6119A</v>
      </c>
      <c r="C186" s="134" t="s">
        <v>519</v>
      </c>
      <c r="D186" s="97">
        <v>1450099.32</v>
      </c>
      <c r="E186" s="97">
        <v>0</v>
      </c>
      <c r="F186" s="97">
        <v>1450099.32</v>
      </c>
      <c r="G186" s="97">
        <v>0</v>
      </c>
      <c r="H186" s="123">
        <v>1450099.32</v>
      </c>
    </row>
    <row r="187" spans="1:8" x14ac:dyDescent="0.25">
      <c r="A187" s="122" t="s">
        <v>520</v>
      </c>
      <c r="B187" s="184" t="str">
        <f t="shared" si="2"/>
        <v>6249</v>
      </c>
      <c r="C187" s="133" t="s">
        <v>521</v>
      </c>
      <c r="D187" s="97">
        <v>156685.48000000001</v>
      </c>
      <c r="E187" s="97">
        <v>0</v>
      </c>
      <c r="F187" s="97">
        <v>156685.48000000001</v>
      </c>
      <c r="G187" s="97">
        <v>0</v>
      </c>
      <c r="H187" s="123">
        <v>156685.48000000001</v>
      </c>
    </row>
    <row r="188" spans="1:8" x14ac:dyDescent="0.25">
      <c r="A188" s="122" t="s">
        <v>522</v>
      </c>
      <c r="B188" s="184" t="str">
        <f t="shared" si="2"/>
        <v>6329</v>
      </c>
      <c r="C188" s="133" t="s">
        <v>523</v>
      </c>
      <c r="D188" s="97">
        <v>169409.95</v>
      </c>
      <c r="E188" s="97">
        <v>0</v>
      </c>
      <c r="F188" s="97">
        <v>169409.95</v>
      </c>
      <c r="G188" s="97">
        <v>0</v>
      </c>
      <c r="H188" s="123">
        <v>169409.95</v>
      </c>
    </row>
    <row r="189" spans="1:8" x14ac:dyDescent="0.25">
      <c r="A189" s="122" t="s">
        <v>524</v>
      </c>
      <c r="B189" s="184" t="str">
        <f t="shared" ref="B189:B220" si="3">C189</f>
        <v>6407</v>
      </c>
      <c r="C189" s="133" t="s">
        <v>525</v>
      </c>
      <c r="D189" s="97">
        <v>59015.79</v>
      </c>
      <c r="E189" s="97">
        <v>0</v>
      </c>
      <c r="F189" s="97">
        <v>59015.79</v>
      </c>
      <c r="G189" s="97">
        <v>6137555.21</v>
      </c>
      <c r="H189" s="123">
        <v>6196571</v>
      </c>
    </row>
    <row r="190" spans="1:8" x14ac:dyDescent="0.25">
      <c r="A190" s="122" t="s">
        <v>526</v>
      </c>
      <c r="B190" s="184" t="str">
        <f t="shared" si="3"/>
        <v>6519A</v>
      </c>
      <c r="C190" s="133" t="s">
        <v>527</v>
      </c>
      <c r="D190" s="97">
        <v>0</v>
      </c>
      <c r="E190" s="97">
        <v>0</v>
      </c>
      <c r="F190" s="97">
        <v>0</v>
      </c>
      <c r="G190" s="97">
        <v>0</v>
      </c>
      <c r="H190" s="123">
        <v>0</v>
      </c>
    </row>
    <row r="191" spans="1:8" x14ac:dyDescent="0.25">
      <c r="A191" s="122" t="s">
        <v>528</v>
      </c>
      <c r="B191" s="184" t="str">
        <f t="shared" si="3"/>
        <v>6619A</v>
      </c>
      <c r="C191" s="133" t="s">
        <v>529</v>
      </c>
      <c r="D191" s="97">
        <v>125982.78</v>
      </c>
      <c r="E191" s="97">
        <v>0</v>
      </c>
      <c r="F191" s="97">
        <v>125982.78</v>
      </c>
      <c r="G191" s="97">
        <v>0</v>
      </c>
      <c r="H191" s="123">
        <v>125982.78</v>
      </c>
    </row>
    <row r="192" spans="1:8" x14ac:dyDescent="0.25">
      <c r="A192" s="122" t="s">
        <v>530</v>
      </c>
      <c r="B192" s="184" t="str">
        <f t="shared" si="3"/>
        <v>6709A</v>
      </c>
      <c r="C192" s="133" t="s">
        <v>531</v>
      </c>
      <c r="D192" s="97">
        <v>54089.61</v>
      </c>
      <c r="E192" s="97">
        <v>0</v>
      </c>
      <c r="F192" s="97">
        <v>54089.61</v>
      </c>
      <c r="G192" s="97">
        <v>0</v>
      </c>
      <c r="H192" s="123">
        <v>54089.61</v>
      </c>
    </row>
    <row r="193" spans="1:8" x14ac:dyDescent="0.25">
      <c r="A193" s="122" t="s">
        <v>530</v>
      </c>
      <c r="B193" s="184" t="str">
        <f t="shared" si="3"/>
        <v>6733</v>
      </c>
      <c r="C193" s="133" t="s">
        <v>532</v>
      </c>
      <c r="D193" s="97">
        <v>7312.26</v>
      </c>
      <c r="E193" s="97">
        <v>0</v>
      </c>
      <c r="F193" s="97">
        <v>7312.26</v>
      </c>
      <c r="G193" s="97">
        <v>0</v>
      </c>
      <c r="H193" s="123">
        <v>7312.26</v>
      </c>
    </row>
    <row r="194" spans="1:8" x14ac:dyDescent="0.25">
      <c r="A194" s="122" t="s">
        <v>533</v>
      </c>
      <c r="B194" s="184" t="str">
        <f t="shared" si="3"/>
        <v>6840</v>
      </c>
      <c r="C194" s="133" t="s">
        <v>534</v>
      </c>
      <c r="D194" s="97">
        <v>70640.789999999994</v>
      </c>
      <c r="E194" s="97">
        <v>0</v>
      </c>
      <c r="F194" s="97">
        <v>70640.789999999994</v>
      </c>
      <c r="G194" s="97">
        <v>0</v>
      </c>
      <c r="H194" s="123">
        <v>70640.789999999994</v>
      </c>
    </row>
    <row r="195" spans="1:8" x14ac:dyDescent="0.25">
      <c r="A195" s="122" t="s">
        <v>535</v>
      </c>
      <c r="B195" s="184" t="str">
        <f t="shared" si="3"/>
        <v>7208</v>
      </c>
      <c r="C195" s="133" t="s">
        <v>536</v>
      </c>
      <c r="D195" s="97">
        <v>250940.32</v>
      </c>
      <c r="E195" s="97">
        <v>0</v>
      </c>
      <c r="F195" s="97">
        <v>250940.32</v>
      </c>
      <c r="G195" s="97">
        <v>0</v>
      </c>
      <c r="H195" s="123">
        <v>250940.32</v>
      </c>
    </row>
    <row r="196" spans="1:8" x14ac:dyDescent="0.25">
      <c r="A196" s="122" t="s">
        <v>347</v>
      </c>
      <c r="B196" s="184" t="str">
        <f t="shared" si="3"/>
        <v>7305A</v>
      </c>
      <c r="C196" s="133" t="s">
        <v>537</v>
      </c>
      <c r="D196" s="97">
        <v>0</v>
      </c>
      <c r="E196" s="97">
        <v>0</v>
      </c>
      <c r="F196" s="97">
        <v>0</v>
      </c>
      <c r="G196" s="97">
        <v>0</v>
      </c>
      <c r="H196" s="123">
        <v>0</v>
      </c>
    </row>
    <row r="197" spans="1:8" x14ac:dyDescent="0.25">
      <c r="A197" s="122" t="s">
        <v>538</v>
      </c>
      <c r="B197" s="184" t="str">
        <f t="shared" si="3"/>
        <v>7405A</v>
      </c>
      <c r="C197" s="133" t="s">
        <v>539</v>
      </c>
      <c r="D197" s="97">
        <v>2073765.2799999998</v>
      </c>
      <c r="E197" s="97">
        <v>0</v>
      </c>
      <c r="F197" s="97">
        <v>2073765.2799999998</v>
      </c>
      <c r="G197" s="97">
        <v>0</v>
      </c>
      <c r="H197" s="123">
        <v>2073765.2799999998</v>
      </c>
    </row>
    <row r="198" spans="1:8" ht="15.75" x14ac:dyDescent="0.25">
      <c r="A198" s="122" t="s">
        <v>538</v>
      </c>
      <c r="B198" s="184" t="str">
        <f t="shared" si="3"/>
        <v>7425</v>
      </c>
      <c r="C198" s="137" t="s">
        <v>540</v>
      </c>
      <c r="D198" s="97">
        <v>0</v>
      </c>
      <c r="E198" s="97">
        <v>0</v>
      </c>
      <c r="F198" s="97">
        <v>0</v>
      </c>
      <c r="G198" s="97">
        <v>0</v>
      </c>
      <c r="H198" s="123">
        <v>0</v>
      </c>
    </row>
    <row r="199" spans="1:8" x14ac:dyDescent="0.25">
      <c r="A199" s="122" t="s">
        <v>541</v>
      </c>
      <c r="B199" s="184" t="str">
        <f t="shared" si="3"/>
        <v>7538</v>
      </c>
      <c r="C199" s="134" t="s">
        <v>542</v>
      </c>
      <c r="D199" s="97">
        <v>128376.37999999999</v>
      </c>
      <c r="E199" s="97">
        <v>0</v>
      </c>
      <c r="F199" s="97">
        <v>128376.37999999999</v>
      </c>
      <c r="G199" s="97">
        <v>0</v>
      </c>
      <c r="H199" s="123">
        <v>128376.37999999999</v>
      </c>
    </row>
    <row r="200" spans="1:8" ht="15.75" x14ac:dyDescent="0.25">
      <c r="A200" s="122" t="s">
        <v>541</v>
      </c>
      <c r="B200" s="184" t="str">
        <f t="shared" si="3"/>
        <v>7525</v>
      </c>
      <c r="C200" s="135" t="s">
        <v>543</v>
      </c>
      <c r="D200" s="97">
        <v>0</v>
      </c>
      <c r="E200" s="97">
        <v>0</v>
      </c>
      <c r="F200" s="97">
        <v>0</v>
      </c>
      <c r="G200" s="97">
        <v>0</v>
      </c>
      <c r="H200" s="123">
        <v>0</v>
      </c>
    </row>
    <row r="201" spans="1:8" x14ac:dyDescent="0.25">
      <c r="A201" s="122" t="s">
        <v>544</v>
      </c>
      <c r="B201" s="184" t="str">
        <f t="shared" si="3"/>
        <v>7932</v>
      </c>
      <c r="C201" s="133" t="s">
        <v>545</v>
      </c>
      <c r="D201" s="97">
        <v>29140.27</v>
      </c>
      <c r="E201" s="97">
        <v>0</v>
      </c>
      <c r="F201" s="97">
        <v>29140.27</v>
      </c>
      <c r="G201" s="97">
        <v>0</v>
      </c>
      <c r="H201" s="123">
        <v>29140.27</v>
      </c>
    </row>
    <row r="202" spans="1:8" x14ac:dyDescent="0.25">
      <c r="A202" s="122" t="s">
        <v>546</v>
      </c>
      <c r="B202" s="184" t="str">
        <f t="shared" si="3"/>
        <v>8040</v>
      </c>
      <c r="C202" s="133" t="s">
        <v>547</v>
      </c>
      <c r="D202" s="97">
        <v>1452.96</v>
      </c>
      <c r="E202" s="97">
        <v>0</v>
      </c>
      <c r="F202" s="97">
        <v>1452.96</v>
      </c>
      <c r="G202" s="97">
        <v>0</v>
      </c>
      <c r="H202" s="123">
        <v>1452.96</v>
      </c>
    </row>
    <row r="203" spans="1:8" x14ac:dyDescent="0.25">
      <c r="A203" s="122" t="s">
        <v>548</v>
      </c>
      <c r="B203" s="184" t="str">
        <f t="shared" si="3"/>
        <v>8132</v>
      </c>
      <c r="C203" s="133" t="s">
        <v>549</v>
      </c>
      <c r="D203" s="97">
        <v>3162.58</v>
      </c>
      <c r="E203" s="97">
        <v>0</v>
      </c>
      <c r="F203" s="97">
        <v>3162.58</v>
      </c>
      <c r="G203" s="97">
        <v>0</v>
      </c>
      <c r="H203" s="123">
        <v>3162.58</v>
      </c>
    </row>
    <row r="204" spans="1:8" ht="15.75" x14ac:dyDescent="0.25">
      <c r="A204" s="138" t="s">
        <v>550</v>
      </c>
      <c r="B204" s="184" t="str">
        <f t="shared" si="3"/>
        <v>8340</v>
      </c>
      <c r="C204" s="137" t="s">
        <v>551</v>
      </c>
      <c r="D204" s="97">
        <v>1075.54</v>
      </c>
      <c r="E204" s="97">
        <v>0</v>
      </c>
      <c r="F204" s="97">
        <v>1075.54</v>
      </c>
      <c r="G204" s="97">
        <v>0</v>
      </c>
      <c r="H204" s="123">
        <v>1075.54</v>
      </c>
    </row>
    <row r="205" spans="1:8" x14ac:dyDescent="0.25">
      <c r="A205" s="122" t="s">
        <v>333</v>
      </c>
      <c r="B205" s="184" t="str">
        <f t="shared" si="3"/>
        <v>8440</v>
      </c>
      <c r="C205" s="133" t="s">
        <v>552</v>
      </c>
      <c r="D205" s="97">
        <v>0</v>
      </c>
      <c r="E205" s="97">
        <v>0</v>
      </c>
      <c r="F205" s="97">
        <v>0</v>
      </c>
      <c r="G205" s="97">
        <v>0</v>
      </c>
      <c r="H205" s="123">
        <v>0</v>
      </c>
    </row>
    <row r="206" spans="1:8" x14ac:dyDescent="0.25">
      <c r="A206" s="122" t="s">
        <v>553</v>
      </c>
      <c r="B206" s="184" t="str">
        <f t="shared" si="3"/>
        <v>8809A</v>
      </c>
      <c r="C206" s="133" t="s">
        <v>554</v>
      </c>
      <c r="D206" s="97">
        <v>41956.53</v>
      </c>
      <c r="E206" s="97">
        <v>0</v>
      </c>
      <c r="F206" s="97">
        <v>41956.53</v>
      </c>
      <c r="G206" s="97">
        <v>0</v>
      </c>
      <c r="H206" s="123">
        <v>41956.53</v>
      </c>
    </row>
    <row r="207" spans="1:8" x14ac:dyDescent="0.25">
      <c r="A207" s="122" t="s">
        <v>555</v>
      </c>
      <c r="B207" s="184" t="str">
        <f t="shared" si="3"/>
        <v>9040</v>
      </c>
      <c r="C207" s="134" t="s">
        <v>556</v>
      </c>
      <c r="D207" s="97">
        <v>0</v>
      </c>
      <c r="E207" s="97">
        <v>0</v>
      </c>
      <c r="F207" s="97">
        <v>0</v>
      </c>
      <c r="G207" s="97">
        <v>0</v>
      </c>
      <c r="H207" s="123">
        <v>0</v>
      </c>
    </row>
    <row r="208" spans="1:8" x14ac:dyDescent="0.25">
      <c r="A208" s="122" t="s">
        <v>557</v>
      </c>
      <c r="B208" s="184" t="str">
        <f t="shared" si="3"/>
        <v>9201A</v>
      </c>
      <c r="C208" s="134" t="s">
        <v>558</v>
      </c>
      <c r="D208" s="97">
        <v>471847.85000000003</v>
      </c>
      <c r="E208" s="97">
        <v>0</v>
      </c>
      <c r="F208" s="97">
        <v>471847.85000000003</v>
      </c>
      <c r="G208" s="97">
        <v>0</v>
      </c>
      <c r="H208" s="123">
        <v>471847.85000000003</v>
      </c>
    </row>
    <row r="209" spans="1:8" x14ac:dyDescent="0.25">
      <c r="A209" s="122" t="s">
        <v>559</v>
      </c>
      <c r="B209" s="184" t="str">
        <f t="shared" si="3"/>
        <v>9301A</v>
      </c>
      <c r="C209" s="134" t="s">
        <v>560</v>
      </c>
      <c r="D209" s="97">
        <v>49122.3</v>
      </c>
      <c r="E209" s="97">
        <v>0</v>
      </c>
      <c r="F209" s="97">
        <v>49122.3</v>
      </c>
      <c r="G209" s="97">
        <v>0</v>
      </c>
      <c r="H209" s="123">
        <v>49122.3</v>
      </c>
    </row>
    <row r="210" spans="1:8" x14ac:dyDescent="0.25">
      <c r="A210" s="122" t="s">
        <v>561</v>
      </c>
      <c r="B210" s="184" t="str">
        <f t="shared" si="3"/>
        <v>9449</v>
      </c>
      <c r="C210" s="134" t="s">
        <v>562</v>
      </c>
      <c r="D210" s="97">
        <v>27694.16</v>
      </c>
      <c r="E210" s="97">
        <v>0</v>
      </c>
      <c r="F210" s="97">
        <v>27694.16</v>
      </c>
      <c r="G210" s="97">
        <v>0</v>
      </c>
      <c r="H210" s="123">
        <v>27694.16</v>
      </c>
    </row>
    <row r="211" spans="1:8" x14ac:dyDescent="0.25">
      <c r="A211" s="122" t="s">
        <v>563</v>
      </c>
      <c r="B211" s="184" t="str">
        <f t="shared" si="3"/>
        <v>9618A</v>
      </c>
      <c r="C211" s="134" t="s">
        <v>564</v>
      </c>
      <c r="D211" s="97">
        <v>0</v>
      </c>
      <c r="E211" s="97">
        <v>0</v>
      </c>
      <c r="F211" s="97">
        <v>0</v>
      </c>
      <c r="G211" s="97">
        <v>0</v>
      </c>
      <c r="H211" s="123">
        <v>0</v>
      </c>
    </row>
    <row r="212" spans="1:8" x14ac:dyDescent="0.25">
      <c r="A212" s="122" t="s">
        <v>566</v>
      </c>
      <c r="B212" s="184" t="str">
        <f t="shared" si="3"/>
        <v>9818A</v>
      </c>
      <c r="C212" s="134" t="s">
        <v>565</v>
      </c>
      <c r="D212" s="97">
        <v>312672185.18000001</v>
      </c>
      <c r="E212" s="97">
        <v>7793990.7799999714</v>
      </c>
      <c r="F212" s="97">
        <v>320466175.95999998</v>
      </c>
      <c r="G212" s="97">
        <v>0</v>
      </c>
      <c r="H212" s="123">
        <v>320466175.95999998</v>
      </c>
    </row>
    <row r="213" spans="1:8" x14ac:dyDescent="0.25">
      <c r="A213" s="122" t="s">
        <v>567</v>
      </c>
      <c r="B213" s="184" t="str">
        <f t="shared" si="3"/>
        <v>BB49</v>
      </c>
      <c r="C213" s="134" t="s">
        <v>568</v>
      </c>
      <c r="D213" s="97">
        <v>0</v>
      </c>
      <c r="E213" s="97">
        <v>0</v>
      </c>
      <c r="F213" s="97">
        <v>0</v>
      </c>
      <c r="G213" s="97">
        <v>0</v>
      </c>
      <c r="H213" s="123">
        <v>0</v>
      </c>
    </row>
    <row r="214" spans="1:8" x14ac:dyDescent="0.25">
      <c r="A214" s="122" t="s">
        <v>569</v>
      </c>
      <c r="B214" s="184" t="str">
        <f t="shared" si="3"/>
        <v>AA</v>
      </c>
      <c r="C214" s="139" t="s">
        <v>570</v>
      </c>
      <c r="D214" s="97"/>
      <c r="E214" s="97">
        <v>0</v>
      </c>
      <c r="F214" s="97">
        <v>0</v>
      </c>
      <c r="G214" s="97">
        <v>0</v>
      </c>
      <c r="H214" s="123">
        <v>0</v>
      </c>
    </row>
    <row r="215" spans="1:8" x14ac:dyDescent="0.25">
      <c r="A215" s="122" t="s">
        <v>571</v>
      </c>
      <c r="B215" s="184" t="str">
        <f t="shared" si="3"/>
        <v>BB</v>
      </c>
      <c r="C215" s="139" t="s">
        <v>587</v>
      </c>
      <c r="D215" s="97"/>
      <c r="E215" s="97">
        <v>0</v>
      </c>
      <c r="F215" s="97">
        <v>0</v>
      </c>
      <c r="G215" s="97">
        <v>51098.97</v>
      </c>
      <c r="H215" s="123">
        <v>51098.97</v>
      </c>
    </row>
    <row r="216" spans="1:8" x14ac:dyDescent="0.25">
      <c r="A216" s="122" t="s">
        <v>572</v>
      </c>
      <c r="B216" s="184" t="str">
        <f t="shared" si="3"/>
        <v>CC</v>
      </c>
      <c r="C216" s="139" t="s">
        <v>588</v>
      </c>
      <c r="D216" s="97"/>
      <c r="E216" s="97">
        <v>0</v>
      </c>
      <c r="F216" s="97">
        <v>0</v>
      </c>
      <c r="G216" s="97">
        <v>16297670.100000001</v>
      </c>
      <c r="H216" s="123">
        <v>16297670.100000001</v>
      </c>
    </row>
    <row r="217" spans="1:8" x14ac:dyDescent="0.25">
      <c r="A217" s="122" t="s">
        <v>299</v>
      </c>
      <c r="B217" s="184" t="str">
        <f t="shared" si="3"/>
        <v>DD</v>
      </c>
      <c r="C217" s="139" t="s">
        <v>589</v>
      </c>
      <c r="D217" s="97"/>
      <c r="E217" s="97">
        <v>0</v>
      </c>
      <c r="F217" s="97">
        <v>0</v>
      </c>
      <c r="G217" s="97">
        <v>1274805.7</v>
      </c>
      <c r="H217" s="123">
        <v>1274805.7</v>
      </c>
    </row>
    <row r="218" spans="1:8" x14ac:dyDescent="0.25">
      <c r="A218" s="122" t="s">
        <v>300</v>
      </c>
      <c r="B218" s="184" t="str">
        <f t="shared" si="3"/>
        <v>QQ</v>
      </c>
      <c r="C218" s="134" t="s">
        <v>573</v>
      </c>
      <c r="D218" s="97"/>
      <c r="E218" s="97">
        <v>0</v>
      </c>
      <c r="F218" s="97">
        <v>0</v>
      </c>
      <c r="G218" s="97">
        <v>0</v>
      </c>
      <c r="H218" s="123">
        <v>0</v>
      </c>
    </row>
    <row r="219" spans="1:8" x14ac:dyDescent="0.25">
      <c r="A219" s="122" t="s">
        <v>574</v>
      </c>
      <c r="B219" s="184" t="str">
        <f t="shared" si="3"/>
        <v>EE</v>
      </c>
      <c r="C219" s="139" t="s">
        <v>590</v>
      </c>
      <c r="D219" s="97"/>
      <c r="E219" s="97">
        <v>0</v>
      </c>
      <c r="F219" s="97">
        <v>0</v>
      </c>
      <c r="G219" s="97">
        <v>0</v>
      </c>
      <c r="H219" s="123">
        <v>0</v>
      </c>
    </row>
    <row r="220" spans="1:8" x14ac:dyDescent="0.25">
      <c r="A220" s="122" t="s">
        <v>575</v>
      </c>
      <c r="B220" s="184" t="str">
        <f t="shared" si="3"/>
        <v>RB</v>
      </c>
      <c r="C220" s="139" t="s">
        <v>576</v>
      </c>
      <c r="D220" s="97"/>
      <c r="E220" s="97">
        <v>0</v>
      </c>
      <c r="F220" s="97">
        <v>0</v>
      </c>
      <c r="G220" s="97">
        <v>0</v>
      </c>
      <c r="H220" s="123">
        <v>0</v>
      </c>
    </row>
    <row r="221" spans="1:8" x14ac:dyDescent="0.25">
      <c r="A221" s="122"/>
      <c r="C221" s="129"/>
      <c r="D221" s="140" t="s">
        <v>577</v>
      </c>
      <c r="E221" s="140" t="s">
        <v>577</v>
      </c>
      <c r="F221" s="140" t="s">
        <v>577</v>
      </c>
      <c r="G221" s="140" t="s">
        <v>577</v>
      </c>
      <c r="H221" s="141" t="s">
        <v>577</v>
      </c>
    </row>
    <row r="222" spans="1:8" x14ac:dyDescent="0.25">
      <c r="A222" s="122" t="s">
        <v>578</v>
      </c>
      <c r="C222" s="129"/>
      <c r="D222" s="142">
        <v>523011254.21999991</v>
      </c>
      <c r="E222" s="142">
        <v>7906707.8999999715</v>
      </c>
      <c r="F222" s="142">
        <v>530917962.11999989</v>
      </c>
      <c r="G222" s="142">
        <v>23824045.02</v>
      </c>
      <c r="H222" s="143">
        <v>554742007.13999999</v>
      </c>
    </row>
    <row r="223" spans="1:8" x14ac:dyDescent="0.25">
      <c r="A223" s="122"/>
      <c r="D223" s="140" t="s">
        <v>397</v>
      </c>
      <c r="E223" s="140" t="s">
        <v>397</v>
      </c>
      <c r="F223" s="140" t="s">
        <v>397</v>
      </c>
      <c r="G223" s="140" t="s">
        <v>397</v>
      </c>
      <c r="H223" s="141" t="s">
        <v>397</v>
      </c>
    </row>
    <row r="224" spans="1:8" x14ac:dyDescent="0.25">
      <c r="A224" s="122"/>
      <c r="D224" s="97"/>
      <c r="E224" s="97"/>
      <c r="F224" s="97"/>
      <c r="G224" s="97"/>
      <c r="H224" s="123"/>
    </row>
    <row r="225" spans="1:9" x14ac:dyDescent="0.25">
      <c r="A225" s="122"/>
      <c r="D225" s="97"/>
      <c r="E225" s="97"/>
      <c r="F225" s="97"/>
      <c r="G225" s="97"/>
      <c r="H225" s="123">
        <v>234275831.18000001</v>
      </c>
    </row>
    <row r="226" spans="1:9" x14ac:dyDescent="0.25">
      <c r="A226" s="122"/>
      <c r="D226" s="97"/>
      <c r="E226" s="97"/>
      <c r="F226" s="97"/>
      <c r="G226" s="97"/>
      <c r="H226" s="123"/>
    </row>
    <row r="227" spans="1:9" x14ac:dyDescent="0.25">
      <c r="A227" s="122"/>
      <c r="D227" s="97"/>
      <c r="E227" s="97"/>
      <c r="F227" s="97"/>
      <c r="G227" s="97"/>
      <c r="H227" s="123"/>
    </row>
    <row r="228" spans="1:9" x14ac:dyDescent="0.25">
      <c r="A228" s="122"/>
      <c r="D228" s="97"/>
      <c r="E228" s="97"/>
      <c r="F228" s="97"/>
      <c r="G228" s="97"/>
      <c r="H228" s="123"/>
    </row>
    <row r="229" spans="1:9" ht="15.75" thickBot="1" x14ac:dyDescent="0.3">
      <c r="A229" s="144"/>
      <c r="B229" s="185"/>
      <c r="C229" s="145"/>
      <c r="D229" s="146"/>
      <c r="E229" s="146"/>
      <c r="F229" s="146"/>
      <c r="G229" s="146" t="s">
        <v>579</v>
      </c>
      <c r="H229" s="147">
        <v>0</v>
      </c>
    </row>
    <row r="231" spans="1:9" ht="15.75" thickBot="1" x14ac:dyDescent="0.3"/>
    <row r="232" spans="1:9" x14ac:dyDescent="0.25">
      <c r="A232" s="118"/>
      <c r="B232" s="177"/>
      <c r="C232" s="119"/>
      <c r="D232" s="120" t="s">
        <v>394</v>
      </c>
      <c r="E232" s="120"/>
      <c r="F232" s="120"/>
      <c r="G232" s="120"/>
      <c r="H232" s="121"/>
    </row>
    <row r="233" spans="1:9" x14ac:dyDescent="0.25">
      <c r="A233" s="122"/>
      <c r="D233" s="97" t="s">
        <v>582</v>
      </c>
      <c r="E233" s="97"/>
      <c r="F233" s="97"/>
      <c r="G233" s="97"/>
      <c r="H233" s="123"/>
    </row>
    <row r="234" spans="1:9" x14ac:dyDescent="0.25">
      <c r="A234" s="122" t="s">
        <v>586</v>
      </c>
      <c r="D234" s="97"/>
      <c r="E234" s="124" t="s">
        <v>396</v>
      </c>
      <c r="F234" s="97"/>
      <c r="G234" s="97"/>
      <c r="H234" s="123"/>
    </row>
    <row r="235" spans="1:9" x14ac:dyDescent="0.25">
      <c r="A235" s="125" t="s">
        <v>397</v>
      </c>
      <c r="C235" s="126" t="s">
        <v>397</v>
      </c>
      <c r="D235" s="127" t="s">
        <v>397</v>
      </c>
      <c r="E235" s="127" t="s">
        <v>397</v>
      </c>
      <c r="F235" s="127" t="s">
        <v>397</v>
      </c>
      <c r="G235" s="127" t="s">
        <v>397</v>
      </c>
      <c r="H235" s="128" t="s">
        <v>397</v>
      </c>
    </row>
    <row r="236" spans="1:9" x14ac:dyDescent="0.25">
      <c r="A236" s="122" t="s">
        <v>398</v>
      </c>
      <c r="C236" s="129"/>
      <c r="D236" s="130" t="s">
        <v>185</v>
      </c>
      <c r="E236" s="130" t="s">
        <v>185</v>
      </c>
      <c r="F236" s="130" t="s">
        <v>399</v>
      </c>
      <c r="G236" s="130" t="s">
        <v>185</v>
      </c>
      <c r="H236" s="131" t="s">
        <v>400</v>
      </c>
    </row>
    <row r="237" spans="1:9" x14ac:dyDescent="0.25">
      <c r="A237" s="122"/>
      <c r="C237" s="129"/>
      <c r="D237" s="130" t="s">
        <v>401</v>
      </c>
      <c r="E237" s="130" t="s">
        <v>402</v>
      </c>
      <c r="F237" s="130" t="s">
        <v>402</v>
      </c>
      <c r="G237" s="130" t="s">
        <v>403</v>
      </c>
      <c r="H237" s="131" t="s">
        <v>404</v>
      </c>
    </row>
    <row r="238" spans="1:9" x14ac:dyDescent="0.25">
      <c r="A238" s="122"/>
      <c r="C238" s="129"/>
      <c r="D238" s="130" t="s">
        <v>405</v>
      </c>
      <c r="E238" s="130" t="s">
        <v>406</v>
      </c>
      <c r="F238" s="97"/>
      <c r="G238" s="130" t="s">
        <v>406</v>
      </c>
      <c r="H238" s="131" t="s">
        <v>583</v>
      </c>
    </row>
    <row r="239" spans="1:9" x14ac:dyDescent="0.25">
      <c r="A239" s="125" t="s">
        <v>397</v>
      </c>
      <c r="C239" s="126" t="s">
        <v>397</v>
      </c>
      <c r="D239" s="127" t="s">
        <v>397</v>
      </c>
      <c r="E239" s="127" t="s">
        <v>397</v>
      </c>
      <c r="F239" s="127" t="s">
        <v>397</v>
      </c>
      <c r="G239" s="127" t="s">
        <v>397</v>
      </c>
      <c r="H239" s="128" t="s">
        <v>397</v>
      </c>
    </row>
    <row r="240" spans="1:9" x14ac:dyDescent="0.25">
      <c r="A240" s="122" t="s">
        <v>408</v>
      </c>
      <c r="B240" s="184" t="str">
        <f>C240</f>
        <v>00</v>
      </c>
      <c r="C240" s="132" t="s">
        <v>409</v>
      </c>
      <c r="D240" s="97"/>
      <c r="E240" s="97">
        <v>105940.17</v>
      </c>
      <c r="F240" s="97">
        <v>105940.17</v>
      </c>
      <c r="G240" s="97">
        <v>0</v>
      </c>
      <c r="H240" s="123">
        <v>105940.17</v>
      </c>
      <c r="I240" s="94"/>
    </row>
    <row r="241" spans="1:9" x14ac:dyDescent="0.25">
      <c r="A241" s="122" t="s">
        <v>410</v>
      </c>
      <c r="B241" s="184" t="str">
        <f t="shared" ref="B241:B304" si="4">C241</f>
        <v>0201A</v>
      </c>
      <c r="C241" s="133" t="s">
        <v>411</v>
      </c>
      <c r="D241" s="97">
        <v>4729883.1400000006</v>
      </c>
      <c r="E241" s="97">
        <v>0</v>
      </c>
      <c r="F241" s="97">
        <v>4729883.1400000006</v>
      </c>
      <c r="G241" s="97">
        <v>0</v>
      </c>
      <c r="H241" s="123">
        <v>4729883.1400000006</v>
      </c>
    </row>
    <row r="242" spans="1:9" x14ac:dyDescent="0.25">
      <c r="A242" s="122" t="s">
        <v>410</v>
      </c>
      <c r="B242" s="184" t="str">
        <f t="shared" si="4"/>
        <v>0237</v>
      </c>
      <c r="C242" s="133" t="s">
        <v>412</v>
      </c>
      <c r="D242" s="97">
        <v>189261.05000000002</v>
      </c>
      <c r="E242" s="97">
        <v>0</v>
      </c>
      <c r="F242" s="97">
        <v>189261.05000000002</v>
      </c>
      <c r="G242" s="97">
        <v>0</v>
      </c>
      <c r="H242" s="123">
        <v>189261.05000000002</v>
      </c>
    </row>
    <row r="243" spans="1:9" x14ac:dyDescent="0.25">
      <c r="A243" s="122" t="s">
        <v>413</v>
      </c>
      <c r="B243" s="184" t="str">
        <f t="shared" si="4"/>
        <v>0302A</v>
      </c>
      <c r="C243" s="133" t="s">
        <v>414</v>
      </c>
      <c r="D243" s="97">
        <v>18103.21</v>
      </c>
      <c r="E243" s="97">
        <v>0</v>
      </c>
      <c r="F243" s="97">
        <v>18103.21</v>
      </c>
      <c r="G243" s="97">
        <v>0</v>
      </c>
      <c r="H243" s="123">
        <v>18103.21</v>
      </c>
    </row>
    <row r="244" spans="1:9" x14ac:dyDescent="0.25">
      <c r="A244" s="122" t="s">
        <v>415</v>
      </c>
      <c r="B244" s="184" t="str">
        <f t="shared" si="4"/>
        <v>0410</v>
      </c>
      <c r="C244" s="133" t="s">
        <v>416</v>
      </c>
      <c r="D244" s="97">
        <v>481411.15000000008</v>
      </c>
      <c r="E244" s="97">
        <v>0</v>
      </c>
      <c r="F244" s="97">
        <v>481411.15000000008</v>
      </c>
      <c r="G244" s="97">
        <v>0</v>
      </c>
      <c r="H244" s="123">
        <v>481411.15000000008</v>
      </c>
    </row>
    <row r="245" spans="1:9" x14ac:dyDescent="0.25">
      <c r="A245" s="122" t="s">
        <v>417</v>
      </c>
      <c r="B245" s="184" t="str">
        <f t="shared" si="4"/>
        <v>0519A</v>
      </c>
      <c r="C245" s="134" t="s">
        <v>418</v>
      </c>
      <c r="D245" s="97">
        <v>0</v>
      </c>
      <c r="E245" s="97">
        <v>0</v>
      </c>
      <c r="F245" s="97">
        <v>0</v>
      </c>
      <c r="G245" s="97">
        <v>0</v>
      </c>
      <c r="H245" s="123">
        <v>0</v>
      </c>
    </row>
    <row r="246" spans="1:9" x14ac:dyDescent="0.25">
      <c r="A246" s="122" t="s">
        <v>419</v>
      </c>
      <c r="B246" s="184" t="str">
        <f t="shared" si="4"/>
        <v>0602A</v>
      </c>
      <c r="C246" s="133" t="s">
        <v>420</v>
      </c>
      <c r="D246" s="97">
        <v>0</v>
      </c>
      <c r="E246" s="97">
        <v>0</v>
      </c>
      <c r="F246" s="97">
        <v>0</v>
      </c>
      <c r="G246" s="97">
        <v>0</v>
      </c>
      <c r="H246" s="123">
        <v>0</v>
      </c>
    </row>
    <row r="247" spans="1:9" x14ac:dyDescent="0.25">
      <c r="A247" s="122" t="s">
        <v>421</v>
      </c>
      <c r="B247" s="184" t="str">
        <f t="shared" si="4"/>
        <v>0719A</v>
      </c>
      <c r="C247" s="134" t="s">
        <v>422</v>
      </c>
      <c r="D247" s="97">
        <v>247954.34</v>
      </c>
      <c r="E247" s="97">
        <v>0</v>
      </c>
      <c r="F247" s="97">
        <v>247954.34</v>
      </c>
      <c r="G247" s="97">
        <v>0</v>
      </c>
      <c r="H247" s="123">
        <v>247954.34</v>
      </c>
    </row>
    <row r="248" spans="1:9" x14ac:dyDescent="0.25">
      <c r="A248" s="122" t="s">
        <v>423</v>
      </c>
      <c r="B248" s="184" t="str">
        <f t="shared" si="4"/>
        <v>0802A</v>
      </c>
      <c r="C248" s="134" t="s">
        <v>424</v>
      </c>
      <c r="D248" s="97">
        <v>26608.55</v>
      </c>
      <c r="E248" s="97">
        <v>0</v>
      </c>
      <c r="F248" s="97">
        <v>26608.55</v>
      </c>
      <c r="G248" s="97">
        <v>0</v>
      </c>
      <c r="H248" s="123">
        <v>26608.55</v>
      </c>
    </row>
    <row r="249" spans="1:9" ht="15.75" x14ac:dyDescent="0.25">
      <c r="A249" s="122" t="s">
        <v>425</v>
      </c>
      <c r="B249" s="184" t="str">
        <f t="shared" si="4"/>
        <v>0940</v>
      </c>
      <c r="C249" s="135" t="s">
        <v>426</v>
      </c>
      <c r="D249" s="97">
        <v>305.06</v>
      </c>
      <c r="E249" s="97">
        <v>0</v>
      </c>
      <c r="F249" s="97">
        <v>305.06</v>
      </c>
      <c r="G249" s="97">
        <v>0</v>
      </c>
      <c r="H249" s="123">
        <v>305.06</v>
      </c>
    </row>
    <row r="250" spans="1:9" x14ac:dyDescent="0.25">
      <c r="A250" s="122" t="s">
        <v>427</v>
      </c>
      <c r="B250" s="184" t="str">
        <f t="shared" si="4"/>
        <v>1010</v>
      </c>
      <c r="C250" s="134" t="s">
        <v>428</v>
      </c>
      <c r="D250" s="97">
        <v>68030</v>
      </c>
      <c r="E250" s="97">
        <v>0</v>
      </c>
      <c r="F250" s="97">
        <v>68030</v>
      </c>
      <c r="G250" s="97">
        <v>0</v>
      </c>
      <c r="H250" s="123">
        <v>68030</v>
      </c>
      <c r="I250" s="94"/>
    </row>
    <row r="251" spans="1:9" x14ac:dyDescent="0.25">
      <c r="A251" s="122" t="s">
        <v>429</v>
      </c>
      <c r="B251" s="184" t="str">
        <f t="shared" si="4"/>
        <v>1206A</v>
      </c>
      <c r="C251" s="133" t="s">
        <v>430</v>
      </c>
      <c r="D251" s="97">
        <v>2551044.5499999998</v>
      </c>
      <c r="E251" s="97">
        <v>0</v>
      </c>
      <c r="F251" s="97">
        <v>2551044.5499999998</v>
      </c>
      <c r="G251" s="97">
        <v>0</v>
      </c>
      <c r="H251" s="123">
        <v>2551044.5499999998</v>
      </c>
    </row>
    <row r="252" spans="1:9" x14ac:dyDescent="0.25">
      <c r="A252" s="122" t="s">
        <v>429</v>
      </c>
      <c r="B252" s="184" t="str">
        <f t="shared" si="4"/>
        <v>1236</v>
      </c>
      <c r="C252" s="133" t="s">
        <v>431</v>
      </c>
      <c r="D252" s="97">
        <v>1274461.56</v>
      </c>
      <c r="E252" s="97">
        <v>0</v>
      </c>
      <c r="F252" s="97">
        <v>1274461.56</v>
      </c>
      <c r="G252" s="97">
        <v>0</v>
      </c>
      <c r="H252" s="123">
        <v>1274461.56</v>
      </c>
    </row>
    <row r="253" spans="1:9" x14ac:dyDescent="0.25">
      <c r="A253" s="122" t="s">
        <v>432</v>
      </c>
      <c r="B253" s="184" t="str">
        <f t="shared" si="4"/>
        <v>1310</v>
      </c>
      <c r="C253" s="133" t="s">
        <v>433</v>
      </c>
      <c r="D253" s="97">
        <v>66616.14</v>
      </c>
      <c r="E253" s="97">
        <v>0</v>
      </c>
      <c r="F253" s="97">
        <v>66616.14</v>
      </c>
      <c r="G253" s="97">
        <v>0</v>
      </c>
      <c r="H253" s="123">
        <v>66616.14</v>
      </c>
    </row>
    <row r="254" spans="1:9" x14ac:dyDescent="0.25">
      <c r="A254" s="122" t="s">
        <v>21</v>
      </c>
      <c r="B254" s="184" t="str">
        <f t="shared" si="4"/>
        <v>1524A</v>
      </c>
      <c r="C254" s="133" t="s">
        <v>434</v>
      </c>
      <c r="D254" s="97">
        <v>1520870</v>
      </c>
      <c r="E254" s="97">
        <v>0</v>
      </c>
      <c r="F254" s="97">
        <v>1520870</v>
      </c>
      <c r="G254" s="97">
        <v>0</v>
      </c>
      <c r="H254" s="123">
        <v>1520870</v>
      </c>
    </row>
    <row r="255" spans="1:9" x14ac:dyDescent="0.25">
      <c r="A255" s="122" t="s">
        <v>284</v>
      </c>
      <c r="B255" s="184" t="str">
        <f t="shared" si="4"/>
        <v>1649</v>
      </c>
      <c r="C255" s="134" t="s">
        <v>435</v>
      </c>
      <c r="D255" s="97">
        <v>0</v>
      </c>
      <c r="E255" s="97">
        <v>0</v>
      </c>
      <c r="F255" s="97">
        <v>0</v>
      </c>
      <c r="G255" s="97">
        <v>0</v>
      </c>
      <c r="H255" s="123">
        <v>0</v>
      </c>
      <c r="I255" s="94"/>
    </row>
    <row r="256" spans="1:9" x14ac:dyDescent="0.25">
      <c r="A256" s="136" t="s">
        <v>436</v>
      </c>
      <c r="B256" s="184" t="str">
        <f t="shared" si="4"/>
        <v>1710</v>
      </c>
      <c r="C256" s="134" t="s">
        <v>437</v>
      </c>
      <c r="D256" s="97">
        <v>0</v>
      </c>
      <c r="E256" s="97">
        <v>0</v>
      </c>
      <c r="F256" s="97">
        <v>0</v>
      </c>
      <c r="G256" s="97">
        <v>0</v>
      </c>
      <c r="H256" s="123">
        <v>0</v>
      </c>
      <c r="I256" s="94"/>
    </row>
    <row r="257" spans="1:8" x14ac:dyDescent="0.25">
      <c r="A257" s="136" t="s">
        <v>438</v>
      </c>
      <c r="B257" s="184" t="str">
        <f t="shared" si="4"/>
        <v>1841</v>
      </c>
      <c r="C257" s="134" t="s">
        <v>439</v>
      </c>
      <c r="D257" s="97">
        <v>75366</v>
      </c>
      <c r="E257" s="97">
        <v>0</v>
      </c>
      <c r="F257" s="97">
        <v>75366</v>
      </c>
      <c r="G257" s="97">
        <v>0</v>
      </c>
      <c r="H257" s="123">
        <v>75366</v>
      </c>
    </row>
    <row r="258" spans="1:8" x14ac:dyDescent="0.25">
      <c r="A258" s="122" t="s">
        <v>440</v>
      </c>
      <c r="B258" s="184" t="str">
        <f t="shared" si="4"/>
        <v>2024A</v>
      </c>
      <c r="C258" s="134" t="s">
        <v>441</v>
      </c>
      <c r="D258" s="97">
        <v>0</v>
      </c>
      <c r="E258" s="97">
        <v>0</v>
      </c>
      <c r="F258" s="97">
        <v>0</v>
      </c>
      <c r="G258" s="97">
        <v>0</v>
      </c>
      <c r="H258" s="123">
        <v>0</v>
      </c>
    </row>
    <row r="259" spans="1:8" x14ac:dyDescent="0.25">
      <c r="A259" s="122" t="s">
        <v>442</v>
      </c>
      <c r="B259" s="184" t="str">
        <f t="shared" si="4"/>
        <v>2124A</v>
      </c>
      <c r="C259" s="134" t="s">
        <v>443</v>
      </c>
      <c r="D259" s="97">
        <v>0</v>
      </c>
      <c r="E259" s="97">
        <v>0</v>
      </c>
      <c r="F259" s="97">
        <v>0</v>
      </c>
      <c r="G259" s="97">
        <v>0</v>
      </c>
      <c r="H259" s="123">
        <v>0</v>
      </c>
    </row>
    <row r="260" spans="1:8" x14ac:dyDescent="0.25">
      <c r="A260" s="122" t="s">
        <v>444</v>
      </c>
      <c r="B260" s="184" t="str">
        <f t="shared" si="4"/>
        <v>2249</v>
      </c>
      <c r="C260" s="134" t="s">
        <v>445</v>
      </c>
      <c r="D260" s="97">
        <v>617041.81999999995</v>
      </c>
      <c r="E260" s="97">
        <v>0</v>
      </c>
      <c r="F260" s="97">
        <v>617041.81999999995</v>
      </c>
      <c r="G260" s="97">
        <v>0</v>
      </c>
      <c r="H260" s="123">
        <v>617041.81999999995</v>
      </c>
    </row>
    <row r="261" spans="1:8" x14ac:dyDescent="0.25">
      <c r="A261" s="122" t="s">
        <v>446</v>
      </c>
      <c r="B261" s="184" t="str">
        <f t="shared" si="4"/>
        <v>2339</v>
      </c>
      <c r="C261" s="134" t="s">
        <v>447</v>
      </c>
      <c r="D261" s="97">
        <v>17873.490000000002</v>
      </c>
      <c r="E261" s="97">
        <v>0</v>
      </c>
      <c r="F261" s="97">
        <v>17873.490000000002</v>
      </c>
      <c r="G261" s="97">
        <v>0</v>
      </c>
      <c r="H261" s="123">
        <v>17873.490000000002</v>
      </c>
    </row>
    <row r="262" spans="1:8" x14ac:dyDescent="0.25">
      <c r="A262" s="122" t="s">
        <v>448</v>
      </c>
      <c r="B262" s="184" t="str">
        <f t="shared" si="4"/>
        <v>2449</v>
      </c>
      <c r="C262" s="134" t="s">
        <v>449</v>
      </c>
      <c r="D262" s="97">
        <v>14852.810000000001</v>
      </c>
      <c r="E262" s="97">
        <v>0</v>
      </c>
      <c r="F262" s="97">
        <v>14852.810000000001</v>
      </c>
      <c r="G262" s="97">
        <v>0</v>
      </c>
      <c r="H262" s="123">
        <v>14852.810000000001</v>
      </c>
    </row>
    <row r="263" spans="1:8" x14ac:dyDescent="0.25">
      <c r="A263" s="122" t="s">
        <v>450</v>
      </c>
      <c r="B263" s="184" t="str">
        <f t="shared" si="4"/>
        <v>2503A</v>
      </c>
      <c r="C263" s="133" t="s">
        <v>451</v>
      </c>
      <c r="D263" s="97">
        <v>0</v>
      </c>
      <c r="E263" s="97">
        <v>0</v>
      </c>
      <c r="F263" s="97">
        <v>0</v>
      </c>
      <c r="G263" s="97">
        <v>0</v>
      </c>
      <c r="H263" s="123">
        <v>0</v>
      </c>
    </row>
    <row r="264" spans="1:8" x14ac:dyDescent="0.25">
      <c r="A264" s="122" t="s">
        <v>452</v>
      </c>
      <c r="B264" s="184" t="str">
        <f t="shared" si="4"/>
        <v>2604A</v>
      </c>
      <c r="C264" s="133" t="s">
        <v>453</v>
      </c>
      <c r="D264" s="97">
        <v>12246624.860000001</v>
      </c>
      <c r="E264" s="97">
        <v>0</v>
      </c>
      <c r="F264" s="97">
        <v>12246624.860000001</v>
      </c>
      <c r="G264" s="97">
        <v>0</v>
      </c>
      <c r="H264" s="123">
        <v>12246624.860000001</v>
      </c>
    </row>
    <row r="265" spans="1:8" x14ac:dyDescent="0.25">
      <c r="A265" s="122" t="s">
        <v>454</v>
      </c>
      <c r="B265" s="184" t="str">
        <f t="shared" si="4"/>
        <v>2703A</v>
      </c>
      <c r="C265" s="134" t="s">
        <v>455</v>
      </c>
      <c r="D265" s="97">
        <v>79387995.99000001</v>
      </c>
      <c r="E265" s="97">
        <v>0</v>
      </c>
      <c r="F265" s="97">
        <v>79387995.99000001</v>
      </c>
      <c r="G265" s="97">
        <v>0</v>
      </c>
      <c r="H265" s="123">
        <v>79387995.99000001</v>
      </c>
    </row>
    <row r="266" spans="1:8" x14ac:dyDescent="0.25">
      <c r="A266" s="122" t="s">
        <v>456</v>
      </c>
      <c r="B266" s="184" t="str">
        <f t="shared" si="4"/>
        <v>2824A</v>
      </c>
      <c r="C266" s="134" t="s">
        <v>457</v>
      </c>
      <c r="D266" s="97">
        <v>0</v>
      </c>
      <c r="E266" s="97">
        <v>0</v>
      </c>
      <c r="F266" s="97">
        <v>0</v>
      </c>
      <c r="G266" s="97">
        <v>0</v>
      </c>
      <c r="H266" s="123">
        <v>0</v>
      </c>
    </row>
    <row r="267" spans="1:8" x14ac:dyDescent="0.25">
      <c r="A267" s="122" t="s">
        <v>458</v>
      </c>
      <c r="B267" s="184" t="str">
        <f t="shared" si="4"/>
        <v>2934</v>
      </c>
      <c r="C267" s="133" t="s">
        <v>459</v>
      </c>
      <c r="D267" s="97">
        <v>25886.59</v>
      </c>
      <c r="E267" s="97">
        <v>0</v>
      </c>
      <c r="F267" s="97">
        <v>25886.59</v>
      </c>
      <c r="G267" s="97">
        <v>0</v>
      </c>
      <c r="H267" s="123">
        <v>25886.59</v>
      </c>
    </row>
    <row r="268" spans="1:8" x14ac:dyDescent="0.25">
      <c r="A268" s="122" t="s">
        <v>460</v>
      </c>
      <c r="B268" s="184" t="str">
        <f t="shared" si="4"/>
        <v>3049</v>
      </c>
      <c r="C268" s="133" t="s">
        <v>461</v>
      </c>
      <c r="D268" s="97">
        <v>831658.95000000007</v>
      </c>
      <c r="E268" s="97">
        <v>0</v>
      </c>
      <c r="F268" s="97">
        <v>831658.95000000007</v>
      </c>
      <c r="G268" s="97">
        <v>0</v>
      </c>
      <c r="H268" s="123">
        <v>831658.95000000007</v>
      </c>
    </row>
    <row r="269" spans="1:8" x14ac:dyDescent="0.25">
      <c r="A269" s="122" t="s">
        <v>462</v>
      </c>
      <c r="B269" s="184" t="str">
        <f t="shared" si="4"/>
        <v>3215</v>
      </c>
      <c r="C269" s="134" t="s">
        <v>463</v>
      </c>
      <c r="D269" s="97">
        <v>912595.37</v>
      </c>
      <c r="E269" s="97">
        <v>0</v>
      </c>
      <c r="F269" s="97">
        <v>912595.37</v>
      </c>
      <c r="G269" s="97">
        <v>0</v>
      </c>
      <c r="H269" s="123">
        <v>912595.37</v>
      </c>
    </row>
    <row r="270" spans="1:8" x14ac:dyDescent="0.25">
      <c r="A270" s="122" t="s">
        <v>464</v>
      </c>
      <c r="B270" s="184" t="str">
        <f t="shared" si="4"/>
        <v>3303A</v>
      </c>
      <c r="C270" s="133" t="s">
        <v>465</v>
      </c>
      <c r="D270" s="97">
        <v>0</v>
      </c>
      <c r="E270" s="97">
        <v>0</v>
      </c>
      <c r="F270" s="97">
        <v>0</v>
      </c>
      <c r="G270" s="97">
        <v>0</v>
      </c>
      <c r="H270" s="123">
        <v>0</v>
      </c>
    </row>
    <row r="271" spans="1:8" x14ac:dyDescent="0.25">
      <c r="A271" s="122" t="s">
        <v>466</v>
      </c>
      <c r="B271" s="184" t="str">
        <f t="shared" si="4"/>
        <v>3410</v>
      </c>
      <c r="C271" s="134" t="s">
        <v>467</v>
      </c>
      <c r="D271" s="97">
        <v>573.22</v>
      </c>
      <c r="E271" s="97">
        <v>0</v>
      </c>
      <c r="F271" s="97">
        <v>573.22</v>
      </c>
      <c r="G271" s="97">
        <v>0</v>
      </c>
      <c r="H271" s="123">
        <v>573.22</v>
      </c>
    </row>
    <row r="272" spans="1:8" x14ac:dyDescent="0.25">
      <c r="A272" s="122" t="s">
        <v>468</v>
      </c>
      <c r="B272" s="184" t="str">
        <f t="shared" si="4"/>
        <v>3509A</v>
      </c>
      <c r="C272" s="134" t="s">
        <v>469</v>
      </c>
      <c r="D272" s="97">
        <v>11053.080000000002</v>
      </c>
      <c r="E272" s="97">
        <v>0</v>
      </c>
      <c r="F272" s="97">
        <v>11053.080000000002</v>
      </c>
      <c r="G272" s="97">
        <v>0</v>
      </c>
      <c r="H272" s="123">
        <v>11053.080000000002</v>
      </c>
    </row>
    <row r="273" spans="1:8" x14ac:dyDescent="0.25">
      <c r="A273" s="122" t="s">
        <v>470</v>
      </c>
      <c r="B273" s="184" t="str">
        <f t="shared" si="4"/>
        <v>3611</v>
      </c>
      <c r="C273" s="134" t="s">
        <v>471</v>
      </c>
      <c r="D273" s="97">
        <v>53687.47</v>
      </c>
      <c r="E273" s="97">
        <v>0</v>
      </c>
      <c r="F273" s="97">
        <v>53687.47</v>
      </c>
      <c r="G273" s="97">
        <v>0</v>
      </c>
      <c r="H273" s="123">
        <v>53687.47</v>
      </c>
    </row>
    <row r="274" spans="1:8" x14ac:dyDescent="0.25">
      <c r="A274" s="122" t="s">
        <v>472</v>
      </c>
      <c r="B274" s="184" t="str">
        <f t="shared" si="4"/>
        <v>3730</v>
      </c>
      <c r="C274" s="134" t="s">
        <v>473</v>
      </c>
      <c r="D274" s="97">
        <v>14691.050000000001</v>
      </c>
      <c r="E274" s="97">
        <v>0</v>
      </c>
      <c r="F274" s="97">
        <v>14691.050000000001</v>
      </c>
      <c r="G274" s="97">
        <v>0</v>
      </c>
      <c r="H274" s="123">
        <v>14691.050000000001</v>
      </c>
    </row>
    <row r="275" spans="1:8" x14ac:dyDescent="0.25">
      <c r="A275" s="122" t="s">
        <v>474</v>
      </c>
      <c r="B275" s="184" t="str">
        <f t="shared" si="4"/>
        <v>3831</v>
      </c>
      <c r="C275" s="134" t="s">
        <v>475</v>
      </c>
      <c r="D275" s="97">
        <v>39520.080000000002</v>
      </c>
      <c r="E275" s="97">
        <v>0</v>
      </c>
      <c r="F275" s="97">
        <v>39520.080000000002</v>
      </c>
      <c r="G275" s="97">
        <v>0</v>
      </c>
      <c r="H275" s="123">
        <v>39520.080000000002</v>
      </c>
    </row>
    <row r="276" spans="1:8" x14ac:dyDescent="0.25">
      <c r="A276" s="122" t="s">
        <v>476</v>
      </c>
      <c r="B276" s="184" t="str">
        <f t="shared" si="4"/>
        <v>3909A</v>
      </c>
      <c r="C276" s="134" t="s">
        <v>477</v>
      </c>
      <c r="D276" s="97">
        <v>4664.55</v>
      </c>
      <c r="E276" s="97">
        <v>0</v>
      </c>
      <c r="F276" s="97">
        <v>4664.55</v>
      </c>
      <c r="G276" s="97">
        <v>0</v>
      </c>
      <c r="H276" s="123">
        <v>4664.55</v>
      </c>
    </row>
    <row r="277" spans="1:8" x14ac:dyDescent="0.25">
      <c r="A277" s="122" t="s">
        <v>478</v>
      </c>
      <c r="B277" s="184" t="str">
        <f t="shared" si="4"/>
        <v>4012</v>
      </c>
      <c r="C277" s="134" t="s">
        <v>479</v>
      </c>
      <c r="D277" s="97">
        <v>1385733.85</v>
      </c>
      <c r="E277" s="97">
        <v>0</v>
      </c>
      <c r="F277" s="97">
        <v>1385733.85</v>
      </c>
      <c r="G277" s="97">
        <v>60185.979999999996</v>
      </c>
      <c r="H277" s="123">
        <v>1445919.83</v>
      </c>
    </row>
    <row r="278" spans="1:8" x14ac:dyDescent="0.25">
      <c r="A278" s="122" t="s">
        <v>478</v>
      </c>
      <c r="B278" s="184" t="str">
        <f t="shared" si="4"/>
        <v>4033</v>
      </c>
      <c r="C278" s="134" t="s">
        <v>480</v>
      </c>
      <c r="D278" s="97">
        <v>106040.23999999999</v>
      </c>
      <c r="E278" s="97">
        <v>0</v>
      </c>
      <c r="F278" s="97">
        <v>106040.23999999999</v>
      </c>
      <c r="G278" s="97">
        <v>0</v>
      </c>
      <c r="H278" s="123">
        <v>106040.23999999999</v>
      </c>
    </row>
    <row r="279" spans="1:8" x14ac:dyDescent="0.25">
      <c r="A279" s="122" t="s">
        <v>481</v>
      </c>
      <c r="B279" s="184" t="str">
        <f t="shared" si="4"/>
        <v>4110</v>
      </c>
      <c r="C279" s="133" t="s">
        <v>482</v>
      </c>
      <c r="D279" s="97">
        <v>-12840.319999999992</v>
      </c>
      <c r="E279" s="97">
        <v>0</v>
      </c>
      <c r="F279" s="97">
        <v>-12840.319999999992</v>
      </c>
      <c r="G279" s="97">
        <v>21017.37</v>
      </c>
      <c r="H279" s="123">
        <v>8177.0500000000065</v>
      </c>
    </row>
    <row r="280" spans="1:8" x14ac:dyDescent="0.25">
      <c r="A280" s="122" t="s">
        <v>481</v>
      </c>
      <c r="B280" s="184" t="str">
        <f t="shared" si="4"/>
        <v>4128</v>
      </c>
      <c r="C280" s="133" t="s">
        <v>483</v>
      </c>
      <c r="D280" s="97">
        <v>2407010.2400000002</v>
      </c>
      <c r="E280" s="97">
        <v>0</v>
      </c>
      <c r="F280" s="97">
        <v>2407010.2400000002</v>
      </c>
      <c r="G280" s="97">
        <v>0</v>
      </c>
      <c r="H280" s="123">
        <v>2407010.2400000002</v>
      </c>
    </row>
    <row r="281" spans="1:8" ht="15.75" x14ac:dyDescent="0.25">
      <c r="A281" s="122" t="s">
        <v>481</v>
      </c>
      <c r="B281" s="184" t="str">
        <f t="shared" si="4"/>
        <v>4125</v>
      </c>
      <c r="C281" s="137" t="s">
        <v>484</v>
      </c>
      <c r="D281" s="97">
        <v>0</v>
      </c>
      <c r="E281" s="97">
        <v>0</v>
      </c>
      <c r="F281" s="97">
        <v>0</v>
      </c>
      <c r="G281" s="97">
        <v>0</v>
      </c>
      <c r="H281" s="123">
        <v>0</v>
      </c>
    </row>
    <row r="282" spans="1:8" x14ac:dyDescent="0.25">
      <c r="A282" s="122" t="s">
        <v>485</v>
      </c>
      <c r="B282" s="184" t="str">
        <f t="shared" si="4"/>
        <v>4210</v>
      </c>
      <c r="C282" s="133" t="s">
        <v>486</v>
      </c>
      <c r="D282" s="97">
        <v>569184.83000000007</v>
      </c>
      <c r="E282" s="97">
        <v>0</v>
      </c>
      <c r="F282" s="97">
        <v>569184.83000000007</v>
      </c>
      <c r="G282" s="97">
        <v>0</v>
      </c>
      <c r="H282" s="123">
        <v>569184.83000000007</v>
      </c>
    </row>
    <row r="283" spans="1:8" x14ac:dyDescent="0.25">
      <c r="A283" s="122" t="s">
        <v>248</v>
      </c>
      <c r="B283" s="184" t="str">
        <f t="shared" si="4"/>
        <v>4316</v>
      </c>
      <c r="C283" s="133" t="s">
        <v>487</v>
      </c>
      <c r="D283" s="97">
        <v>4731023.6300000008</v>
      </c>
      <c r="E283" s="97">
        <v>0</v>
      </c>
      <c r="F283" s="97">
        <v>4731023.6300000008</v>
      </c>
      <c r="G283" s="97">
        <v>0</v>
      </c>
      <c r="H283" s="123">
        <v>4731023.6300000008</v>
      </c>
    </row>
    <row r="284" spans="1:8" ht="15.75" x14ac:dyDescent="0.25">
      <c r="A284" s="122" t="s">
        <v>248</v>
      </c>
      <c r="B284" s="184" t="str">
        <f t="shared" si="4"/>
        <v>4325</v>
      </c>
      <c r="C284" s="137" t="s">
        <v>488</v>
      </c>
      <c r="D284" s="97">
        <v>0</v>
      </c>
      <c r="E284" s="97">
        <v>0</v>
      </c>
      <c r="F284" s="97">
        <v>0</v>
      </c>
      <c r="G284" s="97">
        <v>0</v>
      </c>
      <c r="H284" s="123">
        <v>0</v>
      </c>
    </row>
    <row r="285" spans="1:8" x14ac:dyDescent="0.25">
      <c r="A285" s="122" t="s">
        <v>489</v>
      </c>
      <c r="B285" s="184" t="str">
        <f t="shared" si="4"/>
        <v>4435</v>
      </c>
      <c r="C285" s="133" t="s">
        <v>490</v>
      </c>
      <c r="D285" s="97">
        <v>0</v>
      </c>
      <c r="E285" s="97">
        <v>0</v>
      </c>
      <c r="F285" s="97">
        <v>0</v>
      </c>
      <c r="G285" s="97">
        <v>0</v>
      </c>
      <c r="H285" s="123">
        <v>0</v>
      </c>
    </row>
    <row r="286" spans="1:8" x14ac:dyDescent="0.25">
      <c r="A286" s="122" t="s">
        <v>491</v>
      </c>
      <c r="B286" s="184" t="str">
        <f t="shared" si="4"/>
        <v>4510</v>
      </c>
      <c r="C286" s="133" t="s">
        <v>492</v>
      </c>
      <c r="D286" s="97">
        <v>0</v>
      </c>
      <c r="E286" s="97">
        <v>0</v>
      </c>
      <c r="F286" s="97">
        <v>0</v>
      </c>
      <c r="G286" s="97">
        <v>0</v>
      </c>
      <c r="H286" s="123">
        <v>0</v>
      </c>
    </row>
    <row r="287" spans="1:8" x14ac:dyDescent="0.25">
      <c r="A287" s="122" t="s">
        <v>493</v>
      </c>
      <c r="B287" s="184" t="str">
        <f t="shared" si="4"/>
        <v>4612</v>
      </c>
      <c r="C287" s="133" t="s">
        <v>494</v>
      </c>
      <c r="D287" s="97">
        <v>959050.06999999983</v>
      </c>
      <c r="E287" s="97">
        <v>0</v>
      </c>
      <c r="F287" s="97">
        <v>959050.06999999983</v>
      </c>
      <c r="G287" s="97">
        <v>0</v>
      </c>
      <c r="H287" s="123">
        <v>959050.06999999983</v>
      </c>
    </row>
    <row r="288" spans="1:8" x14ac:dyDescent="0.25">
      <c r="A288" s="122" t="s">
        <v>495</v>
      </c>
      <c r="B288" s="184" t="str">
        <f t="shared" si="4"/>
        <v>4711</v>
      </c>
      <c r="C288" s="133" t="s">
        <v>496</v>
      </c>
      <c r="D288" s="97">
        <v>76130.11</v>
      </c>
      <c r="E288" s="97">
        <v>0</v>
      </c>
      <c r="F288" s="97">
        <v>76130.11</v>
      </c>
      <c r="G288" s="97">
        <v>0</v>
      </c>
      <c r="H288" s="123">
        <v>76130.11</v>
      </c>
    </row>
    <row r="289" spans="1:8" x14ac:dyDescent="0.25">
      <c r="A289" s="122" t="s">
        <v>497</v>
      </c>
      <c r="B289" s="184" t="str">
        <f t="shared" si="4"/>
        <v>4815</v>
      </c>
      <c r="C289" s="133" t="s">
        <v>498</v>
      </c>
      <c r="D289" s="97">
        <v>609254.47</v>
      </c>
      <c r="E289" s="97">
        <v>0</v>
      </c>
      <c r="F289" s="97">
        <v>609254.47</v>
      </c>
      <c r="G289" s="97">
        <v>0</v>
      </c>
      <c r="H289" s="123">
        <v>609254.47</v>
      </c>
    </row>
    <row r="290" spans="1:8" x14ac:dyDescent="0.25">
      <c r="A290" s="122" t="s">
        <v>499</v>
      </c>
      <c r="B290" s="184" t="str">
        <f t="shared" si="4"/>
        <v>4949</v>
      </c>
      <c r="C290" s="133" t="s">
        <v>500</v>
      </c>
      <c r="D290" s="97">
        <v>0</v>
      </c>
      <c r="E290" s="97">
        <v>0</v>
      </c>
      <c r="F290" s="97">
        <v>0</v>
      </c>
      <c r="G290" s="97">
        <v>0</v>
      </c>
      <c r="H290" s="123">
        <v>0</v>
      </c>
    </row>
    <row r="291" spans="1:8" x14ac:dyDescent="0.25">
      <c r="A291" s="122" t="s">
        <v>501</v>
      </c>
      <c r="B291" s="184" t="str">
        <f t="shared" si="4"/>
        <v>5019A</v>
      </c>
      <c r="C291" s="133" t="s">
        <v>502</v>
      </c>
      <c r="D291" s="97">
        <v>20913118.650000002</v>
      </c>
      <c r="E291" s="97">
        <v>0</v>
      </c>
      <c r="F291" s="97">
        <v>20913118.650000002</v>
      </c>
      <c r="G291" s="97">
        <v>0</v>
      </c>
      <c r="H291" s="123">
        <v>20913118.650000002</v>
      </c>
    </row>
    <row r="292" spans="1:8" x14ac:dyDescent="0.25">
      <c r="A292" s="122" t="s">
        <v>503</v>
      </c>
      <c r="B292" s="184" t="str">
        <f t="shared" si="4"/>
        <v>5119A</v>
      </c>
      <c r="C292" s="133" t="s">
        <v>504</v>
      </c>
      <c r="D292" s="97">
        <v>19522264.309999999</v>
      </c>
      <c r="E292" s="97">
        <v>0</v>
      </c>
      <c r="F292" s="97">
        <v>19522264.309999999</v>
      </c>
      <c r="G292" s="97">
        <v>0</v>
      </c>
      <c r="H292" s="123">
        <v>19522264.309999999</v>
      </c>
    </row>
    <row r="293" spans="1:8" x14ac:dyDescent="0.25">
      <c r="A293" s="122" t="s">
        <v>505</v>
      </c>
      <c r="B293" s="184" t="str">
        <f t="shared" si="4"/>
        <v>5219A</v>
      </c>
      <c r="C293" s="133" t="s">
        <v>506</v>
      </c>
      <c r="D293" s="97">
        <v>947291.83000000007</v>
      </c>
      <c r="E293" s="97">
        <v>0</v>
      </c>
      <c r="F293" s="97">
        <v>947291.83000000007</v>
      </c>
      <c r="G293" s="97">
        <v>0</v>
      </c>
      <c r="H293" s="123">
        <v>947291.83000000007</v>
      </c>
    </row>
    <row r="294" spans="1:8" x14ac:dyDescent="0.25">
      <c r="A294" s="122" t="s">
        <v>507</v>
      </c>
      <c r="B294" s="184" t="str">
        <f t="shared" si="4"/>
        <v>5319A</v>
      </c>
      <c r="C294" s="133" t="s">
        <v>508</v>
      </c>
      <c r="D294" s="97">
        <v>5145601.3</v>
      </c>
      <c r="E294" s="97">
        <v>0</v>
      </c>
      <c r="F294" s="97">
        <v>5145601.3</v>
      </c>
      <c r="G294" s="97">
        <v>0</v>
      </c>
      <c r="H294" s="123">
        <v>5145601.3</v>
      </c>
    </row>
    <row r="295" spans="1:8" x14ac:dyDescent="0.25">
      <c r="A295" s="122" t="s">
        <v>270</v>
      </c>
      <c r="B295" s="184" t="str">
        <f t="shared" si="4"/>
        <v>5438</v>
      </c>
      <c r="C295" s="133" t="s">
        <v>509</v>
      </c>
      <c r="D295" s="97">
        <v>25357.040000000001</v>
      </c>
      <c r="E295" s="97">
        <v>0</v>
      </c>
      <c r="F295" s="97">
        <v>25357.040000000001</v>
      </c>
      <c r="G295" s="97">
        <v>0</v>
      </c>
      <c r="H295" s="123">
        <v>25357.040000000001</v>
      </c>
    </row>
    <row r="296" spans="1:8" x14ac:dyDescent="0.25">
      <c r="A296" s="122" t="s">
        <v>264</v>
      </c>
      <c r="B296" s="184" t="str">
        <f t="shared" si="4"/>
        <v>5526</v>
      </c>
      <c r="C296" s="133" t="s">
        <v>510</v>
      </c>
      <c r="D296" s="97">
        <v>1256573.1000000001</v>
      </c>
      <c r="E296" s="97">
        <v>0</v>
      </c>
      <c r="F296" s="97">
        <v>1256573.1000000001</v>
      </c>
      <c r="G296" s="97">
        <v>0</v>
      </c>
      <c r="H296" s="123">
        <v>1256573.1000000001</v>
      </c>
    </row>
    <row r="297" spans="1:8" x14ac:dyDescent="0.25">
      <c r="A297" s="122" t="s">
        <v>276</v>
      </c>
      <c r="B297" s="184" t="str">
        <f t="shared" si="4"/>
        <v>5719A</v>
      </c>
      <c r="C297" s="133" t="s">
        <v>511</v>
      </c>
      <c r="D297" s="97">
        <v>0</v>
      </c>
      <c r="E297" s="97">
        <v>0</v>
      </c>
      <c r="F297" s="97">
        <v>0</v>
      </c>
      <c r="G297" s="97">
        <v>0</v>
      </c>
      <c r="H297" s="123">
        <v>0</v>
      </c>
    </row>
    <row r="298" spans="1:8" x14ac:dyDescent="0.25">
      <c r="A298" s="122" t="s">
        <v>512</v>
      </c>
      <c r="B298" s="184" t="str">
        <f t="shared" si="4"/>
        <v>5819A</v>
      </c>
      <c r="C298" s="133" t="s">
        <v>513</v>
      </c>
      <c r="D298" s="97">
        <v>3456219.84</v>
      </c>
      <c r="E298" s="97">
        <v>0</v>
      </c>
      <c r="F298" s="97">
        <v>3456219.84</v>
      </c>
      <c r="G298" s="97">
        <v>0</v>
      </c>
      <c r="H298" s="123">
        <v>3456219.84</v>
      </c>
    </row>
    <row r="299" spans="1:8" x14ac:dyDescent="0.25">
      <c r="A299" s="122" t="s">
        <v>512</v>
      </c>
      <c r="B299" s="184" t="str">
        <f t="shared" si="4"/>
        <v>5829</v>
      </c>
      <c r="C299" s="133" t="s">
        <v>514</v>
      </c>
      <c r="D299" s="97">
        <v>0</v>
      </c>
      <c r="E299" s="97">
        <v>0</v>
      </c>
      <c r="F299" s="97">
        <v>0</v>
      </c>
      <c r="G299" s="97">
        <v>0</v>
      </c>
      <c r="H299" s="123">
        <v>0</v>
      </c>
    </row>
    <row r="300" spans="1:8" x14ac:dyDescent="0.25">
      <c r="A300" s="122" t="s">
        <v>515</v>
      </c>
      <c r="B300" s="184" t="str">
        <f t="shared" si="4"/>
        <v>5919A</v>
      </c>
      <c r="C300" s="133" t="s">
        <v>516</v>
      </c>
      <c r="D300" s="97">
        <v>0</v>
      </c>
      <c r="E300" s="97">
        <v>0</v>
      </c>
      <c r="F300" s="97">
        <v>0</v>
      </c>
      <c r="G300" s="97">
        <v>0</v>
      </c>
      <c r="H300" s="123">
        <v>0</v>
      </c>
    </row>
    <row r="301" spans="1:8" x14ac:dyDescent="0.25">
      <c r="A301" s="122" t="s">
        <v>274</v>
      </c>
      <c r="B301" s="184" t="str">
        <f t="shared" si="4"/>
        <v>6019A</v>
      </c>
      <c r="C301" s="134" t="s">
        <v>517</v>
      </c>
      <c r="D301" s="97">
        <v>1541166.87</v>
      </c>
      <c r="E301" s="97">
        <v>0</v>
      </c>
      <c r="F301" s="97">
        <v>1541166.87</v>
      </c>
      <c r="G301" s="97">
        <v>0</v>
      </c>
      <c r="H301" s="123">
        <v>1541166.87</v>
      </c>
    </row>
    <row r="302" spans="1:8" x14ac:dyDescent="0.25">
      <c r="A302" s="122" t="s">
        <v>518</v>
      </c>
      <c r="B302" s="184" t="str">
        <f t="shared" si="4"/>
        <v>6119A</v>
      </c>
      <c r="C302" s="134" t="s">
        <v>519</v>
      </c>
      <c r="D302" s="97">
        <v>1057804.5000000002</v>
      </c>
      <c r="E302" s="97">
        <v>0</v>
      </c>
      <c r="F302" s="97">
        <v>1057804.5000000002</v>
      </c>
      <c r="G302" s="97">
        <v>0</v>
      </c>
      <c r="H302" s="123">
        <v>1057804.5000000002</v>
      </c>
    </row>
    <row r="303" spans="1:8" x14ac:dyDescent="0.25">
      <c r="A303" s="122" t="s">
        <v>520</v>
      </c>
      <c r="B303" s="184" t="str">
        <f t="shared" si="4"/>
        <v>6249</v>
      </c>
      <c r="C303" s="133" t="s">
        <v>521</v>
      </c>
      <c r="D303" s="97">
        <v>100591.98</v>
      </c>
      <c r="E303" s="97">
        <v>0</v>
      </c>
      <c r="F303" s="97">
        <v>100591.98</v>
      </c>
      <c r="G303" s="97">
        <v>0</v>
      </c>
      <c r="H303" s="123">
        <v>100591.98</v>
      </c>
    </row>
    <row r="304" spans="1:8" x14ac:dyDescent="0.25">
      <c r="A304" s="122" t="s">
        <v>522</v>
      </c>
      <c r="B304" s="184" t="str">
        <f t="shared" si="4"/>
        <v>6329</v>
      </c>
      <c r="C304" s="133" t="s">
        <v>523</v>
      </c>
      <c r="D304" s="97">
        <v>115682.47</v>
      </c>
      <c r="E304" s="97">
        <v>0</v>
      </c>
      <c r="F304" s="97">
        <v>115682.47</v>
      </c>
      <c r="G304" s="97">
        <v>0</v>
      </c>
      <c r="H304" s="123">
        <v>115682.47</v>
      </c>
    </row>
    <row r="305" spans="1:8" x14ac:dyDescent="0.25">
      <c r="A305" s="122" t="s">
        <v>524</v>
      </c>
      <c r="B305" s="184" t="str">
        <f t="shared" ref="B305:B336" si="5">C305</f>
        <v>6407</v>
      </c>
      <c r="C305" s="133" t="s">
        <v>525</v>
      </c>
      <c r="D305" s="97">
        <v>46238.99</v>
      </c>
      <c r="E305" s="97">
        <v>0</v>
      </c>
      <c r="F305" s="97">
        <v>46238.99</v>
      </c>
      <c r="G305" s="97">
        <v>5992805.5599999996</v>
      </c>
      <c r="H305" s="123">
        <v>6039044.5499999998</v>
      </c>
    </row>
    <row r="306" spans="1:8" x14ac:dyDescent="0.25">
      <c r="A306" s="122" t="s">
        <v>526</v>
      </c>
      <c r="B306" s="184" t="str">
        <f t="shared" si="5"/>
        <v>6519A</v>
      </c>
      <c r="C306" s="133" t="s">
        <v>527</v>
      </c>
      <c r="D306" s="97">
        <v>0</v>
      </c>
      <c r="E306" s="97">
        <v>0</v>
      </c>
      <c r="F306" s="97">
        <v>0</v>
      </c>
      <c r="G306" s="97">
        <v>0</v>
      </c>
      <c r="H306" s="123">
        <v>0</v>
      </c>
    </row>
    <row r="307" spans="1:8" x14ac:dyDescent="0.25">
      <c r="A307" s="122" t="s">
        <v>528</v>
      </c>
      <c r="B307" s="184" t="str">
        <f t="shared" si="5"/>
        <v>6619A</v>
      </c>
      <c r="C307" s="133" t="s">
        <v>529</v>
      </c>
      <c r="D307" s="97">
        <v>108970.39000000001</v>
      </c>
      <c r="E307" s="97">
        <v>0</v>
      </c>
      <c r="F307" s="97">
        <v>108970.39000000001</v>
      </c>
      <c r="G307" s="97">
        <v>0</v>
      </c>
      <c r="H307" s="123">
        <v>108970.39000000001</v>
      </c>
    </row>
    <row r="308" spans="1:8" x14ac:dyDescent="0.25">
      <c r="A308" s="122" t="s">
        <v>530</v>
      </c>
      <c r="B308" s="184" t="str">
        <f t="shared" si="5"/>
        <v>6709A</v>
      </c>
      <c r="C308" s="133" t="s">
        <v>531</v>
      </c>
      <c r="D308" s="97">
        <v>42885.83</v>
      </c>
      <c r="E308" s="97">
        <v>0</v>
      </c>
      <c r="F308" s="97">
        <v>42885.83</v>
      </c>
      <c r="G308" s="97">
        <v>0</v>
      </c>
      <c r="H308" s="123">
        <v>42885.83</v>
      </c>
    </row>
    <row r="309" spans="1:8" x14ac:dyDescent="0.25">
      <c r="A309" s="122" t="s">
        <v>530</v>
      </c>
      <c r="B309" s="184" t="str">
        <f t="shared" si="5"/>
        <v>6733</v>
      </c>
      <c r="C309" s="133" t="s">
        <v>532</v>
      </c>
      <c r="D309" s="97">
        <v>5213.33</v>
      </c>
      <c r="E309" s="97">
        <v>0</v>
      </c>
      <c r="F309" s="97">
        <v>5213.33</v>
      </c>
      <c r="G309" s="97">
        <v>0</v>
      </c>
      <c r="H309" s="123">
        <v>5213.33</v>
      </c>
    </row>
    <row r="310" spans="1:8" x14ac:dyDescent="0.25">
      <c r="A310" s="122" t="s">
        <v>533</v>
      </c>
      <c r="B310" s="184">
        <f t="shared" si="5"/>
        <v>6840</v>
      </c>
      <c r="C310" s="133">
        <v>6840</v>
      </c>
      <c r="D310" s="97">
        <v>41943.19</v>
      </c>
      <c r="E310" s="97">
        <v>0</v>
      </c>
      <c r="F310" s="97">
        <v>41943.19</v>
      </c>
      <c r="G310" s="97">
        <v>0</v>
      </c>
      <c r="H310" s="123">
        <v>41943.19</v>
      </c>
    </row>
    <row r="311" spans="1:8" x14ac:dyDescent="0.25">
      <c r="A311" s="122" t="s">
        <v>535</v>
      </c>
      <c r="B311" s="184" t="str">
        <f t="shared" si="5"/>
        <v>7208</v>
      </c>
      <c r="C311" s="133" t="s">
        <v>536</v>
      </c>
      <c r="D311" s="97">
        <v>180178.15</v>
      </c>
      <c r="E311" s="97">
        <v>0</v>
      </c>
      <c r="F311" s="97">
        <v>180178.15</v>
      </c>
      <c r="G311" s="97">
        <v>0</v>
      </c>
      <c r="H311" s="123">
        <v>180178.15</v>
      </c>
    </row>
    <row r="312" spans="1:8" x14ac:dyDescent="0.25">
      <c r="A312" s="122" t="s">
        <v>347</v>
      </c>
      <c r="B312" s="184" t="str">
        <f t="shared" si="5"/>
        <v>7305A</v>
      </c>
      <c r="C312" s="133" t="s">
        <v>537</v>
      </c>
      <c r="D312" s="97">
        <v>0</v>
      </c>
      <c r="E312" s="97">
        <v>0</v>
      </c>
      <c r="F312" s="97">
        <v>0</v>
      </c>
      <c r="G312" s="97">
        <v>0</v>
      </c>
      <c r="H312" s="123">
        <v>0</v>
      </c>
    </row>
    <row r="313" spans="1:8" x14ac:dyDescent="0.25">
      <c r="A313" s="122" t="s">
        <v>538</v>
      </c>
      <c r="B313" s="184" t="str">
        <f t="shared" si="5"/>
        <v>7405A</v>
      </c>
      <c r="C313" s="133" t="s">
        <v>539</v>
      </c>
      <c r="D313" s="97">
        <v>1528491.67</v>
      </c>
      <c r="E313" s="97">
        <v>0</v>
      </c>
      <c r="F313" s="97">
        <v>1528491.67</v>
      </c>
      <c r="G313" s="97">
        <v>0</v>
      </c>
      <c r="H313" s="123">
        <v>1528491.67</v>
      </c>
    </row>
    <row r="314" spans="1:8" ht="15.75" x14ac:dyDescent="0.25">
      <c r="A314" s="122" t="s">
        <v>538</v>
      </c>
      <c r="B314" s="184" t="str">
        <f t="shared" si="5"/>
        <v>7425</v>
      </c>
      <c r="C314" s="137" t="s">
        <v>540</v>
      </c>
      <c r="D314" s="97">
        <v>0</v>
      </c>
      <c r="E314" s="97">
        <v>0</v>
      </c>
      <c r="F314" s="97">
        <v>0</v>
      </c>
      <c r="G314" s="97">
        <v>0</v>
      </c>
      <c r="H314" s="123">
        <v>0</v>
      </c>
    </row>
    <row r="315" spans="1:8" x14ac:dyDescent="0.25">
      <c r="A315" s="122" t="s">
        <v>541</v>
      </c>
      <c r="B315" s="184" t="str">
        <f t="shared" si="5"/>
        <v>7538</v>
      </c>
      <c r="C315" s="134" t="s">
        <v>542</v>
      </c>
      <c r="D315" s="97">
        <v>98583.989999999991</v>
      </c>
      <c r="E315" s="97">
        <v>0</v>
      </c>
      <c r="F315" s="97">
        <v>98583.989999999991</v>
      </c>
      <c r="G315" s="97">
        <v>0</v>
      </c>
      <c r="H315" s="123">
        <v>98583.989999999991</v>
      </c>
    </row>
    <row r="316" spans="1:8" ht="15.75" x14ac:dyDescent="0.25">
      <c r="A316" s="122" t="s">
        <v>541</v>
      </c>
      <c r="B316" s="184" t="str">
        <f t="shared" si="5"/>
        <v>7525</v>
      </c>
      <c r="C316" s="135" t="s">
        <v>543</v>
      </c>
      <c r="D316" s="97">
        <v>0</v>
      </c>
      <c r="E316" s="97">
        <v>0</v>
      </c>
      <c r="F316" s="97">
        <v>0</v>
      </c>
      <c r="G316" s="97">
        <v>0</v>
      </c>
      <c r="H316" s="123">
        <v>0</v>
      </c>
    </row>
    <row r="317" spans="1:8" x14ac:dyDescent="0.25">
      <c r="A317" s="122" t="s">
        <v>544</v>
      </c>
      <c r="B317" s="184" t="str">
        <f t="shared" si="5"/>
        <v>7932</v>
      </c>
      <c r="C317" s="133" t="s">
        <v>545</v>
      </c>
      <c r="D317" s="97">
        <v>21724.780000000002</v>
      </c>
      <c r="E317" s="97">
        <v>0</v>
      </c>
      <c r="F317" s="97">
        <v>21724.780000000002</v>
      </c>
      <c r="G317" s="97">
        <v>0</v>
      </c>
      <c r="H317" s="123">
        <v>21724.780000000002</v>
      </c>
    </row>
    <row r="318" spans="1:8" x14ac:dyDescent="0.25">
      <c r="A318" s="122" t="s">
        <v>546</v>
      </c>
      <c r="B318" s="184">
        <f t="shared" si="5"/>
        <v>8040</v>
      </c>
      <c r="C318" s="133">
        <v>8040</v>
      </c>
      <c r="D318" s="97">
        <v>1388.38</v>
      </c>
      <c r="E318" s="97">
        <v>0</v>
      </c>
      <c r="F318" s="97">
        <v>1388.38</v>
      </c>
      <c r="G318" s="97">
        <v>0</v>
      </c>
      <c r="H318" s="123">
        <v>1388.38</v>
      </c>
    </row>
    <row r="319" spans="1:8" x14ac:dyDescent="0.25">
      <c r="A319" s="122" t="s">
        <v>548</v>
      </c>
      <c r="B319" s="184" t="str">
        <f t="shared" si="5"/>
        <v>8132</v>
      </c>
      <c r="C319" s="133" t="s">
        <v>549</v>
      </c>
      <c r="D319" s="97">
        <v>2648.77</v>
      </c>
      <c r="E319" s="97">
        <v>0</v>
      </c>
      <c r="F319" s="97">
        <v>2648.77</v>
      </c>
      <c r="G319" s="97">
        <v>0</v>
      </c>
      <c r="H319" s="123">
        <v>2648.77</v>
      </c>
    </row>
    <row r="320" spans="1:8" ht="15.75" x14ac:dyDescent="0.25">
      <c r="A320" s="138" t="s">
        <v>550</v>
      </c>
      <c r="B320" s="184" t="str">
        <f t="shared" si="5"/>
        <v>8340</v>
      </c>
      <c r="C320" s="137" t="s">
        <v>551</v>
      </c>
      <c r="D320" s="97">
        <v>0</v>
      </c>
      <c r="E320" s="97">
        <v>0</v>
      </c>
      <c r="F320" s="97">
        <v>0</v>
      </c>
      <c r="G320" s="97">
        <v>0</v>
      </c>
      <c r="H320" s="123">
        <v>0</v>
      </c>
    </row>
    <row r="321" spans="1:8" x14ac:dyDescent="0.25">
      <c r="A321" s="122" t="s">
        <v>333</v>
      </c>
      <c r="B321" s="184" t="str">
        <f t="shared" si="5"/>
        <v>8440</v>
      </c>
      <c r="C321" s="133" t="s">
        <v>552</v>
      </c>
      <c r="D321" s="97">
        <v>527.1</v>
      </c>
      <c r="E321" s="97">
        <v>0</v>
      </c>
      <c r="F321" s="97">
        <v>527.1</v>
      </c>
      <c r="G321" s="97">
        <v>0</v>
      </c>
      <c r="H321" s="123">
        <v>527.1</v>
      </c>
    </row>
    <row r="322" spans="1:8" x14ac:dyDescent="0.25">
      <c r="A322" s="122" t="s">
        <v>553</v>
      </c>
      <c r="B322" s="184" t="str">
        <f t="shared" si="5"/>
        <v>8809A</v>
      </c>
      <c r="C322" s="133" t="s">
        <v>554</v>
      </c>
      <c r="D322" s="97">
        <v>24607.61</v>
      </c>
      <c r="E322" s="97">
        <v>0</v>
      </c>
      <c r="F322" s="97">
        <v>24607.61</v>
      </c>
      <c r="G322" s="97">
        <v>0</v>
      </c>
      <c r="H322" s="123">
        <v>24607.61</v>
      </c>
    </row>
    <row r="323" spans="1:8" x14ac:dyDescent="0.25">
      <c r="A323" s="122" t="s">
        <v>555</v>
      </c>
      <c r="B323" s="184" t="str">
        <f t="shared" si="5"/>
        <v>9040</v>
      </c>
      <c r="C323" s="134" t="s">
        <v>556</v>
      </c>
      <c r="D323" s="97">
        <v>0</v>
      </c>
      <c r="E323" s="97">
        <v>0</v>
      </c>
      <c r="F323" s="97">
        <v>0</v>
      </c>
      <c r="G323" s="97">
        <v>0</v>
      </c>
      <c r="H323" s="123">
        <v>0</v>
      </c>
    </row>
    <row r="324" spans="1:8" x14ac:dyDescent="0.25">
      <c r="A324" s="122" t="s">
        <v>557</v>
      </c>
      <c r="B324" s="184" t="str">
        <f t="shared" si="5"/>
        <v>9201A</v>
      </c>
      <c r="C324" s="134" t="s">
        <v>558</v>
      </c>
      <c r="D324" s="97">
        <v>284191.25</v>
      </c>
      <c r="E324" s="97">
        <v>0</v>
      </c>
      <c r="F324" s="97">
        <v>284191.25</v>
      </c>
      <c r="G324" s="97">
        <v>0</v>
      </c>
      <c r="H324" s="123">
        <v>284191.25</v>
      </c>
    </row>
    <row r="325" spans="1:8" x14ac:dyDescent="0.25">
      <c r="A325" s="122" t="s">
        <v>559</v>
      </c>
      <c r="B325" s="184" t="str">
        <f t="shared" si="5"/>
        <v>9301A</v>
      </c>
      <c r="C325" s="134" t="s">
        <v>560</v>
      </c>
      <c r="D325" s="97">
        <v>65168.63</v>
      </c>
      <c r="E325" s="97">
        <v>0</v>
      </c>
      <c r="F325" s="97">
        <v>65168.63</v>
      </c>
      <c r="G325" s="97">
        <v>0</v>
      </c>
      <c r="H325" s="123">
        <v>65168.63</v>
      </c>
    </row>
    <row r="326" spans="1:8" x14ac:dyDescent="0.25">
      <c r="A326" s="122" t="s">
        <v>561</v>
      </c>
      <c r="B326" s="184" t="str">
        <f t="shared" si="5"/>
        <v>9449</v>
      </c>
      <c r="C326" s="134" t="s">
        <v>562</v>
      </c>
      <c r="D326" s="97">
        <v>15292.9</v>
      </c>
      <c r="E326" s="97">
        <v>0</v>
      </c>
      <c r="F326" s="97">
        <v>15292.9</v>
      </c>
      <c r="G326" s="97">
        <v>0</v>
      </c>
      <c r="H326" s="123">
        <v>15292.9</v>
      </c>
    </row>
    <row r="327" spans="1:8" x14ac:dyDescent="0.25">
      <c r="A327" s="122" t="s">
        <v>563</v>
      </c>
      <c r="B327" s="184" t="str">
        <f t="shared" si="5"/>
        <v>9618A</v>
      </c>
      <c r="C327" s="134" t="s">
        <v>564</v>
      </c>
      <c r="D327" s="97">
        <v>0</v>
      </c>
      <c r="E327" s="97">
        <v>0</v>
      </c>
      <c r="F327" s="97">
        <v>0</v>
      </c>
      <c r="G327" s="97">
        <v>0</v>
      </c>
      <c r="H327" s="123">
        <v>0</v>
      </c>
    </row>
    <row r="328" spans="1:8" x14ac:dyDescent="0.25">
      <c r="A328" s="122" t="s">
        <v>566</v>
      </c>
      <c r="B328" s="184" t="str">
        <f t="shared" si="5"/>
        <v>9818A</v>
      </c>
      <c r="C328" s="134" t="s">
        <v>565</v>
      </c>
      <c r="D328" s="97">
        <v>238816480.68000001</v>
      </c>
      <c r="E328" s="97">
        <v>73855704.5</v>
      </c>
      <c r="F328" s="97">
        <v>312672185.18000001</v>
      </c>
      <c r="G328" s="97">
        <v>0</v>
      </c>
      <c r="H328" s="123">
        <v>312672185.18000001</v>
      </c>
    </row>
    <row r="329" spans="1:8" x14ac:dyDescent="0.25">
      <c r="A329" s="122" t="s">
        <v>567</v>
      </c>
      <c r="B329" s="184" t="str">
        <f t="shared" si="5"/>
        <v>BB49</v>
      </c>
      <c r="C329" s="134" t="s">
        <v>568</v>
      </c>
      <c r="D329" s="97"/>
      <c r="E329" s="97">
        <v>0</v>
      </c>
      <c r="F329" s="97">
        <v>0</v>
      </c>
      <c r="G329" s="97">
        <v>0</v>
      </c>
      <c r="H329" s="123">
        <v>0</v>
      </c>
    </row>
    <row r="330" spans="1:8" x14ac:dyDescent="0.25">
      <c r="A330" s="122" t="s">
        <v>569</v>
      </c>
      <c r="B330" s="184" t="str">
        <f t="shared" si="5"/>
        <v>AA</v>
      </c>
      <c r="C330" s="139" t="s">
        <v>570</v>
      </c>
      <c r="D330" s="97" t="s">
        <v>397</v>
      </c>
      <c r="E330" s="97">
        <v>0</v>
      </c>
      <c r="F330" s="97">
        <v>0</v>
      </c>
      <c r="G330" s="97">
        <v>0</v>
      </c>
      <c r="H330" s="123">
        <v>0</v>
      </c>
    </row>
    <row r="331" spans="1:8" x14ac:dyDescent="0.25">
      <c r="A331" s="122" t="s">
        <v>571</v>
      </c>
      <c r="B331" s="184" t="str">
        <f t="shared" si="5"/>
        <v>BB</v>
      </c>
      <c r="C331" s="139" t="s">
        <v>587</v>
      </c>
      <c r="D331" s="97"/>
      <c r="E331" s="97">
        <v>0</v>
      </c>
      <c r="F331" s="97">
        <v>0</v>
      </c>
      <c r="G331" s="97">
        <v>21328.3</v>
      </c>
      <c r="H331" s="123">
        <v>21328.3</v>
      </c>
    </row>
    <row r="332" spans="1:8" x14ac:dyDescent="0.25">
      <c r="A332" s="122" t="s">
        <v>572</v>
      </c>
      <c r="B332" s="184" t="str">
        <f t="shared" si="5"/>
        <v>CC</v>
      </c>
      <c r="C332" s="139" t="s">
        <v>588</v>
      </c>
      <c r="D332" s="97"/>
      <c r="E332" s="97">
        <v>0</v>
      </c>
      <c r="F332" s="97">
        <v>0</v>
      </c>
      <c r="G332" s="97">
        <v>0</v>
      </c>
      <c r="H332" s="123">
        <v>0</v>
      </c>
    </row>
    <row r="333" spans="1:8" x14ac:dyDescent="0.25">
      <c r="A333" s="122" t="s">
        <v>299</v>
      </c>
      <c r="B333" s="184" t="str">
        <f t="shared" si="5"/>
        <v>DD</v>
      </c>
      <c r="C333" s="139" t="s">
        <v>589</v>
      </c>
      <c r="D333" s="97"/>
      <c r="E333" s="97">
        <v>0</v>
      </c>
      <c r="F333" s="97">
        <v>0</v>
      </c>
      <c r="G333" s="97">
        <v>0</v>
      </c>
      <c r="H333" s="123">
        <v>0</v>
      </c>
    </row>
    <row r="334" spans="1:8" x14ac:dyDescent="0.25">
      <c r="A334" s="122" t="s">
        <v>300</v>
      </c>
      <c r="B334" s="184" t="str">
        <f t="shared" si="5"/>
        <v>QQ</v>
      </c>
      <c r="C334" s="134" t="s">
        <v>573</v>
      </c>
      <c r="D334" s="97"/>
      <c r="E334" s="97">
        <v>0</v>
      </c>
      <c r="F334" s="97">
        <v>0</v>
      </c>
      <c r="G334" s="97">
        <v>0</v>
      </c>
      <c r="H334" s="123">
        <v>0</v>
      </c>
    </row>
    <row r="335" spans="1:8" x14ac:dyDescent="0.25">
      <c r="A335" s="122" t="s">
        <v>574</v>
      </c>
      <c r="B335" s="184" t="str">
        <f t="shared" si="5"/>
        <v>EE</v>
      </c>
      <c r="C335" s="139" t="s">
        <v>590</v>
      </c>
      <c r="D335" s="97"/>
      <c r="E335" s="97">
        <v>0</v>
      </c>
      <c r="F335" s="97">
        <v>0</v>
      </c>
      <c r="G335" s="97">
        <v>0</v>
      </c>
      <c r="H335" s="123">
        <v>0</v>
      </c>
    </row>
    <row r="336" spans="1:8" x14ac:dyDescent="0.25">
      <c r="A336" s="122" t="s">
        <v>575</v>
      </c>
      <c r="B336" s="184" t="str">
        <f t="shared" si="5"/>
        <v>RB</v>
      </c>
      <c r="C336" s="139" t="s">
        <v>576</v>
      </c>
      <c r="D336" s="97"/>
      <c r="E336" s="97">
        <v>0</v>
      </c>
      <c r="F336" s="97">
        <v>0</v>
      </c>
      <c r="G336" s="97">
        <v>0</v>
      </c>
      <c r="H336" s="123">
        <v>0</v>
      </c>
    </row>
    <row r="337" spans="1:9" x14ac:dyDescent="0.25">
      <c r="A337" s="122"/>
      <c r="D337" s="140" t="s">
        <v>577</v>
      </c>
      <c r="E337" s="140" t="s">
        <v>577</v>
      </c>
      <c r="F337" s="140" t="s">
        <v>577</v>
      </c>
      <c r="G337" s="140" t="s">
        <v>577</v>
      </c>
      <c r="H337" s="141" t="s">
        <v>577</v>
      </c>
    </row>
    <row r="338" spans="1:9" x14ac:dyDescent="0.25">
      <c r="A338" s="122" t="s">
        <v>578</v>
      </c>
      <c r="C338" s="129"/>
      <c r="D338" s="142">
        <v>411625428.73000002</v>
      </c>
      <c r="E338" s="142">
        <v>73961644.670000002</v>
      </c>
      <c r="F338" s="142">
        <v>485587073.40000004</v>
      </c>
      <c r="G338" s="142">
        <v>6095337.209999999</v>
      </c>
      <c r="H338" s="143">
        <v>491682410.61000007</v>
      </c>
    </row>
    <row r="339" spans="1:9" x14ac:dyDescent="0.25">
      <c r="A339" s="122"/>
      <c r="D339" s="140" t="s">
        <v>397</v>
      </c>
      <c r="E339" s="140" t="s">
        <v>397</v>
      </c>
      <c r="F339" s="140" t="s">
        <v>397</v>
      </c>
      <c r="G339" s="140" t="s">
        <v>397</v>
      </c>
      <c r="H339" s="141" t="s">
        <v>397</v>
      </c>
    </row>
    <row r="340" spans="1:9" x14ac:dyDescent="0.25">
      <c r="A340" s="122"/>
      <c r="D340" s="97"/>
      <c r="E340" s="97"/>
      <c r="F340" s="97"/>
      <c r="G340" s="97"/>
      <c r="H340" s="123">
        <v>179010225.43000007</v>
      </c>
    </row>
    <row r="341" spans="1:9" x14ac:dyDescent="0.25">
      <c r="A341" s="122"/>
      <c r="D341" s="97"/>
      <c r="E341" s="97"/>
      <c r="F341" s="97"/>
      <c r="G341" s="97"/>
      <c r="H341" s="123"/>
    </row>
    <row r="342" spans="1:9" x14ac:dyDescent="0.25">
      <c r="A342" s="122"/>
      <c r="D342" s="97"/>
      <c r="E342" s="97"/>
      <c r="F342" s="97"/>
      <c r="G342" s="97"/>
      <c r="H342" s="123"/>
    </row>
    <row r="343" spans="1:9" x14ac:dyDescent="0.25">
      <c r="A343" s="122"/>
      <c r="D343" s="97"/>
      <c r="E343" s="97"/>
      <c r="F343" s="97"/>
      <c r="G343" s="97"/>
      <c r="H343" s="123"/>
    </row>
    <row r="344" spans="1:9" x14ac:dyDescent="0.25">
      <c r="A344" s="122"/>
      <c r="D344" s="97"/>
      <c r="E344" s="97"/>
      <c r="F344" s="97"/>
      <c r="G344" s="97"/>
      <c r="H344" s="123"/>
    </row>
    <row r="345" spans="1:9" ht="15.75" thickBot="1" x14ac:dyDescent="0.3">
      <c r="A345" s="144"/>
      <c r="B345" s="185"/>
      <c r="C345" s="145"/>
      <c r="D345" s="146"/>
      <c r="E345" s="146"/>
      <c r="F345" s="146"/>
      <c r="G345" s="146" t="s">
        <v>579</v>
      </c>
      <c r="H345" s="147">
        <v>0</v>
      </c>
    </row>
    <row r="347" spans="1:9" ht="15.75" thickBot="1" x14ac:dyDescent="0.3"/>
    <row r="348" spans="1:9" ht="15.75" x14ac:dyDescent="0.25">
      <c r="A348" s="154"/>
      <c r="B348" s="186"/>
      <c r="C348" s="155"/>
      <c r="D348" s="155" t="s">
        <v>394</v>
      </c>
      <c r="E348" s="155"/>
      <c r="F348" s="155"/>
      <c r="G348" s="155"/>
      <c r="H348" s="156"/>
      <c r="I348" s="89"/>
    </row>
    <row r="349" spans="1:9" ht="15.75" x14ac:dyDescent="0.25">
      <c r="A349" s="157"/>
      <c r="B349" s="174"/>
      <c r="C349" s="148"/>
      <c r="D349" s="148" t="s">
        <v>395</v>
      </c>
      <c r="E349" s="148"/>
      <c r="F349" s="148"/>
      <c r="G349" s="148"/>
      <c r="H349" s="158"/>
      <c r="I349" s="89"/>
    </row>
    <row r="350" spans="1:9" ht="15.75" x14ac:dyDescent="0.25">
      <c r="A350" s="157" t="s">
        <v>591</v>
      </c>
      <c r="B350" s="174"/>
      <c r="C350" s="148"/>
      <c r="D350" s="148"/>
      <c r="E350" s="153" t="s">
        <v>396</v>
      </c>
      <c r="F350" s="148"/>
      <c r="G350" s="148"/>
      <c r="H350" s="158"/>
      <c r="I350" s="89"/>
    </row>
    <row r="351" spans="1:9" ht="15.75" x14ac:dyDescent="0.25">
      <c r="A351" s="159" t="s">
        <v>397</v>
      </c>
      <c r="B351" s="174"/>
      <c r="C351" s="160" t="s">
        <v>397</v>
      </c>
      <c r="D351" s="160" t="s">
        <v>397</v>
      </c>
      <c r="E351" s="160" t="s">
        <v>397</v>
      </c>
      <c r="F351" s="160" t="s">
        <v>397</v>
      </c>
      <c r="G351" s="160" t="s">
        <v>397</v>
      </c>
      <c r="H351" s="161" t="s">
        <v>397</v>
      </c>
      <c r="I351" s="89"/>
    </row>
    <row r="352" spans="1:9" ht="15.75" x14ac:dyDescent="0.25">
      <c r="A352" s="157" t="s">
        <v>398</v>
      </c>
      <c r="B352" s="174"/>
      <c r="C352" s="162"/>
      <c r="D352" s="150" t="s">
        <v>185</v>
      </c>
      <c r="E352" s="150" t="s">
        <v>185</v>
      </c>
      <c r="F352" s="150" t="s">
        <v>399</v>
      </c>
      <c r="G352" s="150" t="s">
        <v>185</v>
      </c>
      <c r="H352" s="163" t="s">
        <v>400</v>
      </c>
      <c r="I352" s="89"/>
    </row>
    <row r="353" spans="1:9" ht="15.75" x14ac:dyDescent="0.25">
      <c r="A353" s="157"/>
      <c r="B353" s="174"/>
      <c r="C353" s="162"/>
      <c r="D353" s="150" t="s">
        <v>401</v>
      </c>
      <c r="E353" s="150" t="s">
        <v>402</v>
      </c>
      <c r="F353" s="150" t="s">
        <v>402</v>
      </c>
      <c r="G353" s="150" t="s">
        <v>403</v>
      </c>
      <c r="H353" s="163" t="s">
        <v>404</v>
      </c>
      <c r="I353" s="89"/>
    </row>
    <row r="354" spans="1:9" ht="15.75" x14ac:dyDescent="0.25">
      <c r="A354" s="157"/>
      <c r="B354" s="174"/>
      <c r="C354" s="162"/>
      <c r="D354" s="150" t="s">
        <v>405</v>
      </c>
      <c r="E354" s="150" t="s">
        <v>406</v>
      </c>
      <c r="F354" s="148"/>
      <c r="G354" s="150" t="s">
        <v>406</v>
      </c>
      <c r="H354" s="163" t="s">
        <v>407</v>
      </c>
      <c r="I354" s="89"/>
    </row>
    <row r="355" spans="1:9" ht="15.75" x14ac:dyDescent="0.25">
      <c r="A355" s="159" t="s">
        <v>397</v>
      </c>
      <c r="B355" s="174"/>
      <c r="C355" s="160" t="s">
        <v>397</v>
      </c>
      <c r="D355" s="160" t="s">
        <v>397</v>
      </c>
      <c r="E355" s="160" t="s">
        <v>397</v>
      </c>
      <c r="F355" s="160" t="s">
        <v>397</v>
      </c>
      <c r="G355" s="160" t="s">
        <v>397</v>
      </c>
      <c r="H355" s="161" t="s">
        <v>397</v>
      </c>
      <c r="I355" s="89"/>
    </row>
    <row r="356" spans="1:9" ht="15.75" x14ac:dyDescent="0.25">
      <c r="A356" s="157" t="s">
        <v>408</v>
      </c>
      <c r="B356" s="174" t="str">
        <f>C356</f>
        <v>00</v>
      </c>
      <c r="C356" s="164" t="s">
        <v>409</v>
      </c>
      <c r="D356" s="148"/>
      <c r="E356" s="148">
        <v>148682.34</v>
      </c>
      <c r="F356" s="148">
        <v>148682.34</v>
      </c>
      <c r="G356" s="148">
        <v>0</v>
      </c>
      <c r="H356" s="158">
        <v>148682.34</v>
      </c>
      <c r="I356" s="89"/>
    </row>
    <row r="357" spans="1:9" ht="15.75" x14ac:dyDescent="0.25">
      <c r="A357" s="157" t="s">
        <v>410</v>
      </c>
      <c r="B357" s="174" t="str">
        <f t="shared" ref="B357:B420" si="6">C357</f>
        <v>0201A</v>
      </c>
      <c r="C357" s="165" t="s">
        <v>411</v>
      </c>
      <c r="D357" s="148">
        <v>7185422.1099999994</v>
      </c>
      <c r="E357" s="148">
        <v>0</v>
      </c>
      <c r="F357" s="148">
        <v>7185422.1099999994</v>
      </c>
      <c r="G357" s="148">
        <v>0</v>
      </c>
      <c r="H357" s="158">
        <v>7185422.1099999994</v>
      </c>
      <c r="I357" s="89"/>
    </row>
    <row r="358" spans="1:9" ht="15.75" x14ac:dyDescent="0.25">
      <c r="A358" s="157" t="s">
        <v>410</v>
      </c>
      <c r="B358" s="174" t="str">
        <f t="shared" si="6"/>
        <v>0237</v>
      </c>
      <c r="C358" s="165" t="s">
        <v>412</v>
      </c>
      <c r="D358" s="148">
        <v>-639856.09000000008</v>
      </c>
      <c r="E358" s="148">
        <v>0</v>
      </c>
      <c r="F358" s="148">
        <v>-639856.09000000008</v>
      </c>
      <c r="G358" s="148">
        <v>0</v>
      </c>
      <c r="H358" s="158">
        <v>-639856.09000000008</v>
      </c>
      <c r="I358" s="89"/>
    </row>
    <row r="359" spans="1:9" ht="15.75" x14ac:dyDescent="0.25">
      <c r="A359" s="157" t="s">
        <v>413</v>
      </c>
      <c r="B359" s="174" t="str">
        <f t="shared" si="6"/>
        <v>0302A</v>
      </c>
      <c r="C359" s="165" t="s">
        <v>414</v>
      </c>
      <c r="D359" s="148">
        <v>64930.770000000004</v>
      </c>
      <c r="E359" s="148">
        <v>0</v>
      </c>
      <c r="F359" s="148">
        <v>64930.770000000004</v>
      </c>
      <c r="G359" s="148">
        <v>0</v>
      </c>
      <c r="H359" s="158">
        <v>64930.770000000004</v>
      </c>
      <c r="I359" s="89"/>
    </row>
    <row r="360" spans="1:9" ht="15.75" x14ac:dyDescent="0.25">
      <c r="A360" s="157" t="s">
        <v>415</v>
      </c>
      <c r="B360" s="174" t="str">
        <f t="shared" si="6"/>
        <v>0410</v>
      </c>
      <c r="C360" s="165" t="s">
        <v>416</v>
      </c>
      <c r="D360" s="148">
        <v>816626.25</v>
      </c>
      <c r="E360" s="148">
        <v>0</v>
      </c>
      <c r="F360" s="148">
        <v>816626.25</v>
      </c>
      <c r="G360" s="148">
        <v>0</v>
      </c>
      <c r="H360" s="158">
        <v>816626.25</v>
      </c>
      <c r="I360" s="89"/>
    </row>
    <row r="361" spans="1:9" ht="15.75" x14ac:dyDescent="0.25">
      <c r="A361" s="157" t="s">
        <v>417</v>
      </c>
      <c r="B361" s="174" t="str">
        <f t="shared" si="6"/>
        <v>0519A</v>
      </c>
      <c r="C361" s="151" t="s">
        <v>418</v>
      </c>
      <c r="D361" s="148">
        <v>0</v>
      </c>
      <c r="E361" s="148">
        <v>0</v>
      </c>
      <c r="F361" s="148">
        <v>0</v>
      </c>
      <c r="G361" s="148">
        <v>0</v>
      </c>
      <c r="H361" s="158">
        <v>0</v>
      </c>
      <c r="I361" s="89"/>
    </row>
    <row r="362" spans="1:9" ht="15.75" x14ac:dyDescent="0.25">
      <c r="A362" s="157" t="s">
        <v>419</v>
      </c>
      <c r="B362" s="174" t="str">
        <f t="shared" si="6"/>
        <v>0602A</v>
      </c>
      <c r="C362" s="165" t="s">
        <v>420</v>
      </c>
      <c r="D362" s="148">
        <v>0</v>
      </c>
      <c r="E362" s="148">
        <v>0</v>
      </c>
      <c r="F362" s="148">
        <v>0</v>
      </c>
      <c r="G362" s="148">
        <v>0</v>
      </c>
      <c r="H362" s="158">
        <v>0</v>
      </c>
      <c r="I362" s="89"/>
    </row>
    <row r="363" spans="1:9" ht="15.75" x14ac:dyDescent="0.25">
      <c r="A363" s="157" t="s">
        <v>421</v>
      </c>
      <c r="B363" s="174" t="str">
        <f t="shared" si="6"/>
        <v>0719A</v>
      </c>
      <c r="C363" s="151" t="s">
        <v>422</v>
      </c>
      <c r="D363" s="148">
        <v>465594.14</v>
      </c>
      <c r="E363" s="148">
        <v>0</v>
      </c>
      <c r="F363" s="148">
        <v>465594.14</v>
      </c>
      <c r="G363" s="148">
        <v>0</v>
      </c>
      <c r="H363" s="158">
        <v>465594.14</v>
      </c>
      <c r="I363" s="89"/>
    </row>
    <row r="364" spans="1:9" ht="15.75" x14ac:dyDescent="0.25">
      <c r="A364" s="157" t="s">
        <v>423</v>
      </c>
      <c r="B364" s="174" t="str">
        <f t="shared" si="6"/>
        <v>0802A</v>
      </c>
      <c r="C364" s="151" t="s">
        <v>424</v>
      </c>
      <c r="D364" s="148">
        <v>65127.98</v>
      </c>
      <c r="E364" s="148">
        <v>0</v>
      </c>
      <c r="F364" s="148">
        <v>65127.98</v>
      </c>
      <c r="G364" s="148">
        <v>0</v>
      </c>
      <c r="H364" s="158">
        <v>65127.98</v>
      </c>
      <c r="I364" s="89"/>
    </row>
    <row r="365" spans="1:9" ht="15.75" x14ac:dyDescent="0.25">
      <c r="A365" s="157" t="s">
        <v>425</v>
      </c>
      <c r="B365" s="174" t="str">
        <f t="shared" si="6"/>
        <v>0940</v>
      </c>
      <c r="C365" s="166" t="s">
        <v>426</v>
      </c>
      <c r="D365" s="148">
        <v>42.08</v>
      </c>
      <c r="E365" s="148">
        <v>0</v>
      </c>
      <c r="F365" s="148">
        <v>42.08</v>
      </c>
      <c r="G365" s="148">
        <v>0</v>
      </c>
      <c r="H365" s="158">
        <v>42.08</v>
      </c>
      <c r="I365" s="89"/>
    </row>
    <row r="366" spans="1:9" ht="15.75" x14ac:dyDescent="0.25">
      <c r="A366" s="157" t="s">
        <v>427</v>
      </c>
      <c r="B366" s="174" t="str">
        <f t="shared" si="6"/>
        <v>1010</v>
      </c>
      <c r="C366" s="151" t="s">
        <v>428</v>
      </c>
      <c r="D366" s="148">
        <v>93067</v>
      </c>
      <c r="E366" s="148">
        <v>0</v>
      </c>
      <c r="F366" s="148">
        <v>93067</v>
      </c>
      <c r="G366" s="148">
        <v>0</v>
      </c>
      <c r="H366" s="158">
        <v>93067</v>
      </c>
      <c r="I366" s="89"/>
    </row>
    <row r="367" spans="1:9" ht="15.75" x14ac:dyDescent="0.25">
      <c r="A367" s="157" t="s">
        <v>429</v>
      </c>
      <c r="B367" s="174" t="str">
        <f t="shared" si="6"/>
        <v>1206A</v>
      </c>
      <c r="C367" s="165" t="s">
        <v>430</v>
      </c>
      <c r="D367" s="148">
        <v>4065385.13</v>
      </c>
      <c r="E367" s="148">
        <v>0</v>
      </c>
      <c r="F367" s="148">
        <v>4065385.13</v>
      </c>
      <c r="G367" s="148">
        <v>65.27</v>
      </c>
      <c r="H367" s="158">
        <v>4065450.4</v>
      </c>
      <c r="I367" s="89"/>
    </row>
    <row r="368" spans="1:9" ht="15.75" x14ac:dyDescent="0.25">
      <c r="A368" s="157" t="s">
        <v>429</v>
      </c>
      <c r="B368" s="174" t="str">
        <f t="shared" si="6"/>
        <v>1236</v>
      </c>
      <c r="C368" s="165" t="s">
        <v>431</v>
      </c>
      <c r="D368" s="148">
        <v>1778367.4800000002</v>
      </c>
      <c r="E368" s="148">
        <v>0</v>
      </c>
      <c r="F368" s="148">
        <v>1778367.4800000002</v>
      </c>
      <c r="G368" s="148">
        <v>0</v>
      </c>
      <c r="H368" s="158">
        <v>1778367.4800000002</v>
      </c>
      <c r="I368" s="89"/>
    </row>
    <row r="369" spans="1:9" ht="15.75" x14ac:dyDescent="0.25">
      <c r="A369" s="157" t="s">
        <v>432</v>
      </c>
      <c r="B369" s="174" t="str">
        <f t="shared" si="6"/>
        <v>1310</v>
      </c>
      <c r="C369" s="165" t="s">
        <v>433</v>
      </c>
      <c r="D369" s="148">
        <v>103116.31000000001</v>
      </c>
      <c r="E369" s="148">
        <v>0</v>
      </c>
      <c r="F369" s="148">
        <v>103116.31000000001</v>
      </c>
      <c r="G369" s="148">
        <v>0</v>
      </c>
      <c r="H369" s="158">
        <v>103116.31000000001</v>
      </c>
      <c r="I369" s="89"/>
    </row>
    <row r="370" spans="1:9" ht="15.75" x14ac:dyDescent="0.25">
      <c r="A370" s="157" t="s">
        <v>21</v>
      </c>
      <c r="B370" s="174" t="str">
        <f t="shared" si="6"/>
        <v>1524A</v>
      </c>
      <c r="C370" s="165" t="s">
        <v>434</v>
      </c>
      <c r="D370" s="148">
        <v>1384420</v>
      </c>
      <c r="E370" s="148">
        <v>0</v>
      </c>
      <c r="F370" s="148">
        <v>1384420</v>
      </c>
      <c r="G370" s="148">
        <v>0</v>
      </c>
      <c r="H370" s="158">
        <v>1384420</v>
      </c>
      <c r="I370" s="89"/>
    </row>
    <row r="371" spans="1:9" ht="15.75" x14ac:dyDescent="0.25">
      <c r="A371" s="157" t="s">
        <v>284</v>
      </c>
      <c r="B371" s="174" t="str">
        <f t="shared" si="6"/>
        <v>1649</v>
      </c>
      <c r="C371" s="151" t="s">
        <v>435</v>
      </c>
      <c r="D371" s="148">
        <v>4931.5999999999995</v>
      </c>
      <c r="E371" s="148">
        <v>0</v>
      </c>
      <c r="F371" s="148">
        <v>4931.5999999999995</v>
      </c>
      <c r="G371" s="148">
        <v>0</v>
      </c>
      <c r="H371" s="158">
        <v>4931.5999999999995</v>
      </c>
      <c r="I371" s="89"/>
    </row>
    <row r="372" spans="1:9" ht="15.75" x14ac:dyDescent="0.25">
      <c r="A372" s="167" t="s">
        <v>436</v>
      </c>
      <c r="B372" s="174" t="str">
        <f t="shared" si="6"/>
        <v>1710</v>
      </c>
      <c r="C372" s="151" t="s">
        <v>437</v>
      </c>
      <c r="D372" s="148">
        <v>538</v>
      </c>
      <c r="E372" s="148">
        <v>0</v>
      </c>
      <c r="F372" s="148">
        <v>538</v>
      </c>
      <c r="G372" s="148">
        <v>0</v>
      </c>
      <c r="H372" s="158">
        <v>538</v>
      </c>
      <c r="I372" s="89"/>
    </row>
    <row r="373" spans="1:9" ht="15.75" x14ac:dyDescent="0.25">
      <c r="A373" s="167" t="s">
        <v>438</v>
      </c>
      <c r="B373" s="174" t="str">
        <f t="shared" si="6"/>
        <v>1841</v>
      </c>
      <c r="C373" s="151" t="s">
        <v>439</v>
      </c>
      <c r="D373" s="148">
        <v>190656</v>
      </c>
      <c r="E373" s="148">
        <v>0</v>
      </c>
      <c r="F373" s="148">
        <v>190656</v>
      </c>
      <c r="G373" s="148">
        <v>0</v>
      </c>
      <c r="H373" s="158">
        <v>190656</v>
      </c>
      <c r="I373" s="89"/>
    </row>
    <row r="374" spans="1:9" ht="15.75" x14ac:dyDescent="0.25">
      <c r="A374" s="157" t="s">
        <v>440</v>
      </c>
      <c r="B374" s="174" t="str">
        <f t="shared" si="6"/>
        <v>2024A</v>
      </c>
      <c r="C374" s="151" t="s">
        <v>441</v>
      </c>
      <c r="D374" s="148">
        <v>0</v>
      </c>
      <c r="E374" s="148">
        <v>0</v>
      </c>
      <c r="F374" s="148">
        <v>0</v>
      </c>
      <c r="G374" s="148">
        <v>0</v>
      </c>
      <c r="H374" s="158">
        <v>0</v>
      </c>
      <c r="I374" s="89"/>
    </row>
    <row r="375" spans="1:9" ht="15.75" x14ac:dyDescent="0.25">
      <c r="A375" s="157" t="s">
        <v>442</v>
      </c>
      <c r="B375" s="174" t="str">
        <f t="shared" si="6"/>
        <v>2124A</v>
      </c>
      <c r="C375" s="151" t="s">
        <v>443</v>
      </c>
      <c r="D375" s="148">
        <v>0</v>
      </c>
      <c r="E375" s="148">
        <v>0</v>
      </c>
      <c r="F375" s="148">
        <v>0</v>
      </c>
      <c r="G375" s="148">
        <v>0</v>
      </c>
      <c r="H375" s="158">
        <v>0</v>
      </c>
      <c r="I375" s="89"/>
    </row>
    <row r="376" spans="1:9" ht="15.75" x14ac:dyDescent="0.25">
      <c r="A376" s="157" t="s">
        <v>444</v>
      </c>
      <c r="B376" s="174" t="str">
        <f t="shared" si="6"/>
        <v>2249</v>
      </c>
      <c r="C376" s="151" t="s">
        <v>445</v>
      </c>
      <c r="D376" s="148">
        <v>18814428.530000001</v>
      </c>
      <c r="E376" s="148">
        <v>0</v>
      </c>
      <c r="F376" s="148">
        <v>18814428.530000001</v>
      </c>
      <c r="G376" s="148">
        <v>0</v>
      </c>
      <c r="H376" s="158">
        <v>18814428.530000001</v>
      </c>
      <c r="I376" s="89"/>
    </row>
    <row r="377" spans="1:9" ht="15.75" x14ac:dyDescent="0.25">
      <c r="A377" s="157" t="s">
        <v>446</v>
      </c>
      <c r="B377" s="174" t="str">
        <f t="shared" si="6"/>
        <v>2339</v>
      </c>
      <c r="C377" s="151" t="s">
        <v>447</v>
      </c>
      <c r="D377" s="148">
        <v>44783.78</v>
      </c>
      <c r="E377" s="148">
        <v>0</v>
      </c>
      <c r="F377" s="148">
        <v>44783.78</v>
      </c>
      <c r="G377" s="148">
        <v>0</v>
      </c>
      <c r="H377" s="158">
        <v>44783.78</v>
      </c>
      <c r="I377" s="89"/>
    </row>
    <row r="378" spans="1:9" ht="15.75" x14ac:dyDescent="0.25">
      <c r="A378" s="157" t="s">
        <v>448</v>
      </c>
      <c r="B378" s="174" t="str">
        <f t="shared" si="6"/>
        <v>2449</v>
      </c>
      <c r="C378" s="151" t="s">
        <v>449</v>
      </c>
      <c r="D378" s="148">
        <v>31737.85</v>
      </c>
      <c r="E378" s="148">
        <v>0</v>
      </c>
      <c r="F378" s="148">
        <v>31737.85</v>
      </c>
      <c r="G378" s="148">
        <v>0</v>
      </c>
      <c r="H378" s="158">
        <v>31737.85</v>
      </c>
      <c r="I378" s="89"/>
    </row>
    <row r="379" spans="1:9" ht="15.75" x14ac:dyDescent="0.25">
      <c r="A379" s="157" t="s">
        <v>450</v>
      </c>
      <c r="B379" s="174" t="str">
        <f t="shared" si="6"/>
        <v>2503A</v>
      </c>
      <c r="C379" s="165" t="s">
        <v>451</v>
      </c>
      <c r="D379" s="148">
        <v>0</v>
      </c>
      <c r="E379" s="148">
        <v>0</v>
      </c>
      <c r="F379" s="148">
        <v>0</v>
      </c>
      <c r="G379" s="148">
        <v>0</v>
      </c>
      <c r="H379" s="158">
        <v>0</v>
      </c>
      <c r="I379" s="89"/>
    </row>
    <row r="380" spans="1:9" ht="15.75" x14ac:dyDescent="0.25">
      <c r="A380" s="157" t="s">
        <v>452</v>
      </c>
      <c r="B380" s="174" t="str">
        <f t="shared" si="6"/>
        <v>2604A</v>
      </c>
      <c r="C380" s="165" t="s">
        <v>453</v>
      </c>
      <c r="D380" s="148">
        <v>11805711.029999999</v>
      </c>
      <c r="E380" s="148">
        <v>0</v>
      </c>
      <c r="F380" s="148">
        <v>11805711.029999999</v>
      </c>
      <c r="G380" s="148">
        <v>0</v>
      </c>
      <c r="H380" s="158">
        <v>11805711.029999999</v>
      </c>
      <c r="I380" s="89"/>
    </row>
    <row r="381" spans="1:9" ht="15.75" x14ac:dyDescent="0.25">
      <c r="A381" s="157" t="s">
        <v>454</v>
      </c>
      <c r="B381" s="174" t="str">
        <f t="shared" si="6"/>
        <v>2703A</v>
      </c>
      <c r="C381" s="151" t="s">
        <v>455</v>
      </c>
      <c r="D381" s="148">
        <v>78063801.789999992</v>
      </c>
      <c r="E381" s="148">
        <v>0</v>
      </c>
      <c r="F381" s="148">
        <v>78063801.789999992</v>
      </c>
      <c r="G381" s="148">
        <v>137500</v>
      </c>
      <c r="H381" s="158">
        <v>78201301.789999992</v>
      </c>
      <c r="I381" s="89"/>
    </row>
    <row r="382" spans="1:9" ht="15.75" x14ac:dyDescent="0.25">
      <c r="A382" s="157" t="s">
        <v>456</v>
      </c>
      <c r="B382" s="174" t="str">
        <f t="shared" si="6"/>
        <v>2824A</v>
      </c>
      <c r="C382" s="151" t="s">
        <v>457</v>
      </c>
      <c r="D382" s="148">
        <v>0</v>
      </c>
      <c r="E382" s="148">
        <v>0</v>
      </c>
      <c r="F382" s="148">
        <v>0</v>
      </c>
      <c r="G382" s="148">
        <v>0</v>
      </c>
      <c r="H382" s="158">
        <v>0</v>
      </c>
      <c r="I382" s="89"/>
    </row>
    <row r="383" spans="1:9" ht="15.75" x14ac:dyDescent="0.25">
      <c r="A383" s="157" t="s">
        <v>458</v>
      </c>
      <c r="B383" s="174" t="str">
        <f t="shared" si="6"/>
        <v>2934</v>
      </c>
      <c r="C383" s="165" t="s">
        <v>459</v>
      </c>
      <c r="D383" s="148">
        <v>33382.26</v>
      </c>
      <c r="E383" s="148">
        <v>0</v>
      </c>
      <c r="F383" s="148">
        <v>33382.26</v>
      </c>
      <c r="G383" s="148">
        <v>0</v>
      </c>
      <c r="H383" s="158">
        <v>33382.26</v>
      </c>
      <c r="I383" s="89"/>
    </row>
    <row r="384" spans="1:9" ht="15.75" x14ac:dyDescent="0.25">
      <c r="A384" s="157" t="s">
        <v>460</v>
      </c>
      <c r="B384" s="174" t="str">
        <f t="shared" si="6"/>
        <v>3049</v>
      </c>
      <c r="C384" s="165" t="s">
        <v>461</v>
      </c>
      <c r="D384" s="148">
        <v>966358.66</v>
      </c>
      <c r="E384" s="148">
        <v>0</v>
      </c>
      <c r="F384" s="148">
        <v>966358.66</v>
      </c>
      <c r="G384" s="148">
        <v>0</v>
      </c>
      <c r="H384" s="158">
        <v>966358.66</v>
      </c>
      <c r="I384" s="89"/>
    </row>
    <row r="385" spans="1:9" ht="15.75" x14ac:dyDescent="0.25">
      <c r="A385" s="157" t="s">
        <v>462</v>
      </c>
      <c r="B385" s="174" t="str">
        <f t="shared" si="6"/>
        <v>3215</v>
      </c>
      <c r="C385" s="151" t="s">
        <v>463</v>
      </c>
      <c r="D385" s="148">
        <v>1402074.41</v>
      </c>
      <c r="E385" s="148">
        <v>0</v>
      </c>
      <c r="F385" s="148">
        <v>1402074.41</v>
      </c>
      <c r="G385" s="148">
        <v>0</v>
      </c>
      <c r="H385" s="158">
        <v>1402074.41</v>
      </c>
      <c r="I385" s="89"/>
    </row>
    <row r="386" spans="1:9" ht="15.75" x14ac:dyDescent="0.25">
      <c r="A386" s="157" t="s">
        <v>464</v>
      </c>
      <c r="B386" s="174" t="str">
        <f t="shared" si="6"/>
        <v>3303A</v>
      </c>
      <c r="C386" s="165" t="s">
        <v>465</v>
      </c>
      <c r="D386" s="148">
        <v>0</v>
      </c>
      <c r="E386" s="148">
        <v>0</v>
      </c>
      <c r="F386" s="148">
        <v>0</v>
      </c>
      <c r="G386" s="148">
        <v>0</v>
      </c>
      <c r="H386" s="158">
        <v>0</v>
      </c>
      <c r="I386" s="89"/>
    </row>
    <row r="387" spans="1:9" ht="15.75" x14ac:dyDescent="0.25">
      <c r="A387" s="157" t="s">
        <v>466</v>
      </c>
      <c r="B387" s="174" t="str">
        <f t="shared" si="6"/>
        <v>3410</v>
      </c>
      <c r="C387" s="151" t="s">
        <v>467</v>
      </c>
      <c r="D387" s="148">
        <v>1104.3100000000002</v>
      </c>
      <c r="E387" s="148">
        <v>0</v>
      </c>
      <c r="F387" s="148">
        <v>1104.3100000000002</v>
      </c>
      <c r="G387" s="148">
        <v>0</v>
      </c>
      <c r="H387" s="158">
        <v>1104.3100000000002</v>
      </c>
      <c r="I387" s="89"/>
    </row>
    <row r="388" spans="1:9" ht="15.75" x14ac:dyDescent="0.25">
      <c r="A388" s="157" t="s">
        <v>468</v>
      </c>
      <c r="B388" s="174" t="str">
        <f t="shared" si="6"/>
        <v>3509A</v>
      </c>
      <c r="C388" s="151" t="s">
        <v>469</v>
      </c>
      <c r="D388" s="148">
        <v>12841.420000000002</v>
      </c>
      <c r="E388" s="148">
        <v>0</v>
      </c>
      <c r="F388" s="148">
        <v>12841.420000000002</v>
      </c>
      <c r="G388" s="148">
        <v>0</v>
      </c>
      <c r="H388" s="158">
        <v>12841.420000000002</v>
      </c>
      <c r="I388" s="89"/>
    </row>
    <row r="389" spans="1:9" ht="15.75" x14ac:dyDescent="0.25">
      <c r="A389" s="157" t="s">
        <v>470</v>
      </c>
      <c r="B389" s="174" t="str">
        <f t="shared" si="6"/>
        <v>3611</v>
      </c>
      <c r="C389" s="151" t="s">
        <v>471</v>
      </c>
      <c r="D389" s="148">
        <v>61330.66</v>
      </c>
      <c r="E389" s="148">
        <v>0</v>
      </c>
      <c r="F389" s="148">
        <v>61330.66</v>
      </c>
      <c r="G389" s="148">
        <v>0</v>
      </c>
      <c r="H389" s="158">
        <v>61330.66</v>
      </c>
      <c r="I389" s="89"/>
    </row>
    <row r="390" spans="1:9" ht="15.75" x14ac:dyDescent="0.25">
      <c r="A390" s="157" t="s">
        <v>472</v>
      </c>
      <c r="B390" s="174" t="str">
        <f t="shared" si="6"/>
        <v>3730</v>
      </c>
      <c r="C390" s="151" t="s">
        <v>473</v>
      </c>
      <c r="D390" s="148">
        <v>13462.19</v>
      </c>
      <c r="E390" s="148">
        <v>0</v>
      </c>
      <c r="F390" s="148">
        <v>13462.19</v>
      </c>
      <c r="G390" s="148">
        <v>0</v>
      </c>
      <c r="H390" s="158">
        <v>13462.19</v>
      </c>
      <c r="I390" s="89"/>
    </row>
    <row r="391" spans="1:9" ht="15.75" x14ac:dyDescent="0.25">
      <c r="A391" s="157" t="s">
        <v>474</v>
      </c>
      <c r="B391" s="174" t="str">
        <f t="shared" si="6"/>
        <v>3831</v>
      </c>
      <c r="C391" s="151" t="s">
        <v>475</v>
      </c>
      <c r="D391" s="148">
        <v>33292.03</v>
      </c>
      <c r="E391" s="148">
        <v>0</v>
      </c>
      <c r="F391" s="148">
        <v>33292.03</v>
      </c>
      <c r="G391" s="148">
        <v>0</v>
      </c>
      <c r="H391" s="158">
        <v>33292.03</v>
      </c>
      <c r="I391" s="89"/>
    </row>
    <row r="392" spans="1:9" ht="15.75" x14ac:dyDescent="0.25">
      <c r="A392" s="157" t="s">
        <v>476</v>
      </c>
      <c r="B392" s="174" t="str">
        <f t="shared" si="6"/>
        <v>3909A</v>
      </c>
      <c r="C392" s="151" t="s">
        <v>477</v>
      </c>
      <c r="D392" s="148">
        <v>7684.58</v>
      </c>
      <c r="E392" s="148">
        <v>0</v>
      </c>
      <c r="F392" s="148">
        <v>7684.58</v>
      </c>
      <c r="G392" s="148">
        <v>0</v>
      </c>
      <c r="H392" s="158">
        <v>7684.58</v>
      </c>
      <c r="I392" s="89"/>
    </row>
    <row r="393" spans="1:9" ht="15.75" x14ac:dyDescent="0.25">
      <c r="A393" s="157" t="s">
        <v>478</v>
      </c>
      <c r="B393" s="174" t="str">
        <f t="shared" si="6"/>
        <v>4012</v>
      </c>
      <c r="C393" s="151" t="s">
        <v>479</v>
      </c>
      <c r="D393" s="148">
        <v>1732874.8599999999</v>
      </c>
      <c r="E393" s="148">
        <v>0</v>
      </c>
      <c r="F393" s="148">
        <v>1732874.8599999999</v>
      </c>
      <c r="G393" s="148">
        <v>89067.829999999987</v>
      </c>
      <c r="H393" s="158">
        <v>1821942.69</v>
      </c>
      <c r="I393" s="89"/>
    </row>
    <row r="394" spans="1:9" ht="15.75" x14ac:dyDescent="0.25">
      <c r="A394" s="157" t="s">
        <v>478</v>
      </c>
      <c r="B394" s="174" t="str">
        <f t="shared" si="6"/>
        <v>4033</v>
      </c>
      <c r="C394" s="151" t="s">
        <v>480</v>
      </c>
      <c r="D394" s="148">
        <v>160691.16</v>
      </c>
      <c r="E394" s="148">
        <v>0</v>
      </c>
      <c r="F394" s="148">
        <v>160691.16</v>
      </c>
      <c r="G394" s="148">
        <v>0</v>
      </c>
      <c r="H394" s="158">
        <v>160691.16</v>
      </c>
      <c r="I394" s="89"/>
    </row>
    <row r="395" spans="1:9" ht="15.75" x14ac:dyDescent="0.25">
      <c r="A395" s="157" t="s">
        <v>481</v>
      </c>
      <c r="B395" s="174" t="str">
        <f t="shared" si="6"/>
        <v>4110</v>
      </c>
      <c r="C395" s="165" t="s">
        <v>482</v>
      </c>
      <c r="D395" s="148">
        <v>-44386.829999999987</v>
      </c>
      <c r="E395" s="148">
        <v>0</v>
      </c>
      <c r="F395" s="148">
        <v>-44386.829999999987</v>
      </c>
      <c r="G395" s="148">
        <v>0</v>
      </c>
      <c r="H395" s="158">
        <v>-44386.829999999987</v>
      </c>
      <c r="I395" s="89"/>
    </row>
    <row r="396" spans="1:9" ht="15.75" x14ac:dyDescent="0.25">
      <c r="A396" s="157" t="s">
        <v>481</v>
      </c>
      <c r="B396" s="174" t="str">
        <f t="shared" si="6"/>
        <v>4128</v>
      </c>
      <c r="C396" s="165" t="s">
        <v>483</v>
      </c>
      <c r="D396" s="148">
        <v>3641795.7800000003</v>
      </c>
      <c r="E396" s="148">
        <v>0</v>
      </c>
      <c r="F396" s="148">
        <v>3641795.7800000003</v>
      </c>
      <c r="G396" s="148">
        <v>0</v>
      </c>
      <c r="H396" s="158">
        <v>3641795.7800000003</v>
      </c>
      <c r="I396" s="89"/>
    </row>
    <row r="397" spans="1:9" ht="15.75" x14ac:dyDescent="0.25">
      <c r="A397" s="157" t="s">
        <v>481</v>
      </c>
      <c r="B397" s="174" t="str">
        <f t="shared" si="6"/>
        <v>4125</v>
      </c>
      <c r="C397" s="168" t="s">
        <v>484</v>
      </c>
      <c r="D397" s="148">
        <v>0</v>
      </c>
      <c r="E397" s="148">
        <v>0</v>
      </c>
      <c r="F397" s="148">
        <v>0</v>
      </c>
      <c r="G397" s="148">
        <v>0</v>
      </c>
      <c r="H397" s="158">
        <v>0</v>
      </c>
      <c r="I397" s="89"/>
    </row>
    <row r="398" spans="1:9" ht="15.75" x14ac:dyDescent="0.25">
      <c r="A398" s="157" t="s">
        <v>485</v>
      </c>
      <c r="B398" s="174" t="str">
        <f t="shared" si="6"/>
        <v>4210</v>
      </c>
      <c r="C398" s="165" t="s">
        <v>486</v>
      </c>
      <c r="D398" s="148">
        <v>1047549.19</v>
      </c>
      <c r="E398" s="148">
        <v>0</v>
      </c>
      <c r="F398" s="148">
        <v>1047549.19</v>
      </c>
      <c r="G398" s="148">
        <v>0</v>
      </c>
      <c r="H398" s="158">
        <v>1047549.19</v>
      </c>
      <c r="I398" s="89"/>
    </row>
    <row r="399" spans="1:9" ht="15.75" x14ac:dyDescent="0.25">
      <c r="A399" s="157" t="s">
        <v>248</v>
      </c>
      <c r="B399" s="174" t="str">
        <f t="shared" si="6"/>
        <v>4316</v>
      </c>
      <c r="C399" s="165" t="s">
        <v>487</v>
      </c>
      <c r="D399" s="148">
        <v>7261013.9600000009</v>
      </c>
      <c r="E399" s="148">
        <v>0</v>
      </c>
      <c r="F399" s="148">
        <v>7261013.9600000009</v>
      </c>
      <c r="G399" s="148">
        <v>0</v>
      </c>
      <c r="H399" s="158">
        <v>7261013.9600000009</v>
      </c>
      <c r="I399" s="89"/>
    </row>
    <row r="400" spans="1:9" ht="15.75" x14ac:dyDescent="0.25">
      <c r="A400" s="157" t="s">
        <v>248</v>
      </c>
      <c r="B400" s="174" t="str">
        <f t="shared" si="6"/>
        <v>4325</v>
      </c>
      <c r="C400" s="168" t="s">
        <v>488</v>
      </c>
      <c r="D400" s="148">
        <v>0</v>
      </c>
      <c r="E400" s="148">
        <v>0</v>
      </c>
      <c r="F400" s="148">
        <v>0</v>
      </c>
      <c r="G400" s="148">
        <v>0</v>
      </c>
      <c r="H400" s="158">
        <v>0</v>
      </c>
      <c r="I400" s="89"/>
    </row>
    <row r="401" spans="1:9" ht="15.75" x14ac:dyDescent="0.25">
      <c r="A401" s="157" t="s">
        <v>489</v>
      </c>
      <c r="B401" s="174" t="str">
        <f t="shared" si="6"/>
        <v>4435</v>
      </c>
      <c r="C401" s="165" t="s">
        <v>490</v>
      </c>
      <c r="D401" s="148">
        <v>0</v>
      </c>
      <c r="E401" s="148">
        <v>0</v>
      </c>
      <c r="F401" s="148">
        <v>0</v>
      </c>
      <c r="G401" s="148">
        <v>0</v>
      </c>
      <c r="H401" s="158">
        <v>0</v>
      </c>
      <c r="I401" s="89"/>
    </row>
    <row r="402" spans="1:9" ht="15.75" x14ac:dyDescent="0.25">
      <c r="A402" s="157" t="s">
        <v>491</v>
      </c>
      <c r="B402" s="174" t="str">
        <f t="shared" si="6"/>
        <v>4510</v>
      </c>
      <c r="C402" s="165" t="s">
        <v>492</v>
      </c>
      <c r="D402" s="148">
        <v>0</v>
      </c>
      <c r="E402" s="148">
        <v>0</v>
      </c>
      <c r="F402" s="148">
        <v>0</v>
      </c>
      <c r="G402" s="148">
        <v>0</v>
      </c>
      <c r="H402" s="158">
        <v>0</v>
      </c>
      <c r="I402" s="89"/>
    </row>
    <row r="403" spans="1:9" ht="15.75" x14ac:dyDescent="0.25">
      <c r="A403" s="157" t="s">
        <v>493</v>
      </c>
      <c r="B403" s="174" t="str">
        <f t="shared" si="6"/>
        <v>4612</v>
      </c>
      <c r="C403" s="165" t="s">
        <v>494</v>
      </c>
      <c r="D403" s="148">
        <v>1325042.5500000003</v>
      </c>
      <c r="E403" s="148">
        <v>0</v>
      </c>
      <c r="F403" s="148">
        <v>1325042.5500000003</v>
      </c>
      <c r="G403" s="148">
        <v>0</v>
      </c>
      <c r="H403" s="158">
        <v>1325042.5500000003</v>
      </c>
      <c r="I403" s="89"/>
    </row>
    <row r="404" spans="1:9" ht="15.75" x14ac:dyDescent="0.25">
      <c r="A404" s="157" t="s">
        <v>495</v>
      </c>
      <c r="B404" s="174" t="str">
        <f t="shared" si="6"/>
        <v>4711</v>
      </c>
      <c r="C404" s="165" t="s">
        <v>496</v>
      </c>
      <c r="D404" s="148">
        <v>110102.18000000001</v>
      </c>
      <c r="E404" s="148">
        <v>0</v>
      </c>
      <c r="F404" s="148">
        <v>110102.18000000001</v>
      </c>
      <c r="G404" s="148">
        <v>0</v>
      </c>
      <c r="H404" s="158">
        <v>110102.18000000001</v>
      </c>
      <c r="I404" s="89"/>
    </row>
    <row r="405" spans="1:9" ht="15.75" x14ac:dyDescent="0.25">
      <c r="A405" s="157" t="s">
        <v>497</v>
      </c>
      <c r="B405" s="174" t="str">
        <f t="shared" si="6"/>
        <v>4815</v>
      </c>
      <c r="C405" s="165" t="s">
        <v>498</v>
      </c>
      <c r="D405" s="148">
        <v>860293.58000000007</v>
      </c>
      <c r="E405" s="148">
        <v>0</v>
      </c>
      <c r="F405" s="148">
        <v>860293.58000000007</v>
      </c>
      <c r="G405" s="148">
        <v>0</v>
      </c>
      <c r="H405" s="158">
        <v>860293.58000000007</v>
      </c>
      <c r="I405" s="89"/>
    </row>
    <row r="406" spans="1:9" ht="15.75" x14ac:dyDescent="0.25">
      <c r="A406" s="157" t="s">
        <v>499</v>
      </c>
      <c r="B406" s="174" t="str">
        <f t="shared" si="6"/>
        <v>4949</v>
      </c>
      <c r="C406" s="165" t="s">
        <v>500</v>
      </c>
      <c r="D406" s="148">
        <v>0</v>
      </c>
      <c r="E406" s="148">
        <v>0</v>
      </c>
      <c r="F406" s="148">
        <v>0</v>
      </c>
      <c r="G406" s="148">
        <v>0</v>
      </c>
      <c r="H406" s="158">
        <v>0</v>
      </c>
      <c r="I406" s="89"/>
    </row>
    <row r="407" spans="1:9" ht="15.75" x14ac:dyDescent="0.25">
      <c r="A407" s="157" t="s">
        <v>501</v>
      </c>
      <c r="B407" s="174" t="str">
        <f t="shared" si="6"/>
        <v>5019A</v>
      </c>
      <c r="C407" s="165" t="s">
        <v>502</v>
      </c>
      <c r="D407" s="148">
        <v>32066046.120000001</v>
      </c>
      <c r="E407" s="148">
        <v>0</v>
      </c>
      <c r="F407" s="148">
        <v>32066046.120000001</v>
      </c>
      <c r="G407" s="148">
        <v>0</v>
      </c>
      <c r="H407" s="158">
        <v>32066046.120000001</v>
      </c>
      <c r="I407" s="89"/>
    </row>
    <row r="408" spans="1:9" ht="15.75" x14ac:dyDescent="0.25">
      <c r="A408" s="157" t="s">
        <v>503</v>
      </c>
      <c r="B408" s="174" t="str">
        <f t="shared" si="6"/>
        <v>5119A</v>
      </c>
      <c r="C408" s="165" t="s">
        <v>504</v>
      </c>
      <c r="D408" s="148">
        <v>29657610.809999995</v>
      </c>
      <c r="E408" s="148">
        <v>0</v>
      </c>
      <c r="F408" s="148">
        <v>29657610.809999995</v>
      </c>
      <c r="G408" s="148">
        <v>0</v>
      </c>
      <c r="H408" s="158">
        <v>29657610.809999995</v>
      </c>
      <c r="I408" s="89"/>
    </row>
    <row r="409" spans="1:9" ht="15.75" x14ac:dyDescent="0.25">
      <c r="A409" s="157" t="s">
        <v>505</v>
      </c>
      <c r="B409" s="174" t="str">
        <f t="shared" si="6"/>
        <v>5219A</v>
      </c>
      <c r="C409" s="165" t="s">
        <v>506</v>
      </c>
      <c r="D409" s="148">
        <v>1687423.93</v>
      </c>
      <c r="E409" s="148">
        <v>0</v>
      </c>
      <c r="F409" s="148">
        <v>1687423.93</v>
      </c>
      <c r="G409" s="148">
        <v>0</v>
      </c>
      <c r="H409" s="158">
        <v>1687423.93</v>
      </c>
      <c r="I409" s="89"/>
    </row>
    <row r="410" spans="1:9" ht="15.75" x14ac:dyDescent="0.25">
      <c r="A410" s="157" t="s">
        <v>507</v>
      </c>
      <c r="B410" s="174" t="str">
        <f t="shared" si="6"/>
        <v>5319A</v>
      </c>
      <c r="C410" s="165" t="s">
        <v>508</v>
      </c>
      <c r="D410" s="148">
        <v>7334280.4000000004</v>
      </c>
      <c r="E410" s="148">
        <v>0</v>
      </c>
      <c r="F410" s="148">
        <v>7334280.4000000004</v>
      </c>
      <c r="G410" s="148">
        <v>0</v>
      </c>
      <c r="H410" s="158">
        <v>7334280.4000000004</v>
      </c>
      <c r="I410" s="89"/>
    </row>
    <row r="411" spans="1:9" ht="15.75" x14ac:dyDescent="0.25">
      <c r="A411" s="157" t="s">
        <v>270</v>
      </c>
      <c r="B411" s="174" t="str">
        <f t="shared" si="6"/>
        <v>5438</v>
      </c>
      <c r="C411" s="165" t="s">
        <v>509</v>
      </c>
      <c r="D411" s="148">
        <v>31646.21</v>
      </c>
      <c r="E411" s="148">
        <v>0</v>
      </c>
      <c r="F411" s="148">
        <v>31646.21</v>
      </c>
      <c r="G411" s="148">
        <v>0</v>
      </c>
      <c r="H411" s="158">
        <v>31646.21</v>
      </c>
      <c r="I411" s="89"/>
    </row>
    <row r="412" spans="1:9" ht="15.75" x14ac:dyDescent="0.25">
      <c r="A412" s="157" t="s">
        <v>264</v>
      </c>
      <c r="B412" s="174" t="str">
        <f t="shared" si="6"/>
        <v>5526</v>
      </c>
      <c r="C412" s="165" t="s">
        <v>510</v>
      </c>
      <c r="D412" s="148">
        <v>1880835.13</v>
      </c>
      <c r="E412" s="148">
        <v>0</v>
      </c>
      <c r="F412" s="148">
        <v>1880835.13</v>
      </c>
      <c r="G412" s="148">
        <v>0</v>
      </c>
      <c r="H412" s="158">
        <v>1880835.13</v>
      </c>
      <c r="I412" s="89"/>
    </row>
    <row r="413" spans="1:9" ht="15.75" x14ac:dyDescent="0.25">
      <c r="A413" s="157" t="s">
        <v>276</v>
      </c>
      <c r="B413" s="174" t="str">
        <f t="shared" si="6"/>
        <v>5719A</v>
      </c>
      <c r="C413" s="165" t="s">
        <v>511</v>
      </c>
      <c r="D413" s="148">
        <v>0</v>
      </c>
      <c r="E413" s="148">
        <v>0</v>
      </c>
      <c r="F413" s="148">
        <v>0</v>
      </c>
      <c r="G413" s="148">
        <v>0</v>
      </c>
      <c r="H413" s="158">
        <v>0</v>
      </c>
      <c r="I413" s="89"/>
    </row>
    <row r="414" spans="1:9" ht="15.75" x14ac:dyDescent="0.25">
      <c r="A414" s="157" t="s">
        <v>512</v>
      </c>
      <c r="B414" s="174" t="str">
        <f t="shared" si="6"/>
        <v>5819A</v>
      </c>
      <c r="C414" s="165" t="s">
        <v>513</v>
      </c>
      <c r="D414" s="148">
        <v>5497227.3499999996</v>
      </c>
      <c r="E414" s="148">
        <v>0</v>
      </c>
      <c r="F414" s="148">
        <v>5497227.3499999996</v>
      </c>
      <c r="G414" s="148">
        <v>0</v>
      </c>
      <c r="H414" s="158">
        <v>5497227.3499999996</v>
      </c>
      <c r="I414" s="89"/>
    </row>
    <row r="415" spans="1:9" ht="15.75" x14ac:dyDescent="0.25">
      <c r="A415" s="157" t="s">
        <v>512</v>
      </c>
      <c r="B415" s="174" t="str">
        <f t="shared" si="6"/>
        <v>5829</v>
      </c>
      <c r="C415" s="165" t="s">
        <v>514</v>
      </c>
      <c r="D415" s="148">
        <v>0</v>
      </c>
      <c r="E415" s="148">
        <v>0</v>
      </c>
      <c r="F415" s="148">
        <v>0</v>
      </c>
      <c r="G415" s="148">
        <v>0</v>
      </c>
      <c r="H415" s="158">
        <v>0</v>
      </c>
      <c r="I415" s="89"/>
    </row>
    <row r="416" spans="1:9" ht="15.75" x14ac:dyDescent="0.25">
      <c r="A416" s="157" t="s">
        <v>515</v>
      </c>
      <c r="B416" s="174" t="str">
        <f t="shared" si="6"/>
        <v>5919A</v>
      </c>
      <c r="C416" s="165" t="s">
        <v>516</v>
      </c>
      <c r="D416" s="148">
        <v>0</v>
      </c>
      <c r="E416" s="148">
        <v>0</v>
      </c>
      <c r="F416" s="148">
        <v>0</v>
      </c>
      <c r="G416" s="148">
        <v>0</v>
      </c>
      <c r="H416" s="158">
        <v>0</v>
      </c>
      <c r="I416" s="89"/>
    </row>
    <row r="417" spans="1:9" ht="15.75" x14ac:dyDescent="0.25">
      <c r="A417" s="157" t="s">
        <v>274</v>
      </c>
      <c r="B417" s="174" t="str">
        <f t="shared" si="6"/>
        <v>6019A</v>
      </c>
      <c r="C417" s="151" t="s">
        <v>517</v>
      </c>
      <c r="D417" s="148">
        <v>2265044.86</v>
      </c>
      <c r="E417" s="148">
        <v>0</v>
      </c>
      <c r="F417" s="148">
        <v>2265044.86</v>
      </c>
      <c r="G417" s="148">
        <v>0</v>
      </c>
      <c r="H417" s="158">
        <v>2265044.86</v>
      </c>
      <c r="I417" s="89"/>
    </row>
    <row r="418" spans="1:9" ht="15.75" x14ac:dyDescent="0.25">
      <c r="A418" s="157" t="s">
        <v>518</v>
      </c>
      <c r="B418" s="174" t="str">
        <f t="shared" si="6"/>
        <v>6119A</v>
      </c>
      <c r="C418" s="151" t="s">
        <v>519</v>
      </c>
      <c r="D418" s="148">
        <v>1569683.16</v>
      </c>
      <c r="E418" s="148">
        <v>0</v>
      </c>
      <c r="F418" s="148">
        <v>1569683.16</v>
      </c>
      <c r="G418" s="148">
        <v>0</v>
      </c>
      <c r="H418" s="158">
        <v>1569683.16</v>
      </c>
      <c r="I418" s="89"/>
    </row>
    <row r="419" spans="1:9" ht="15.75" x14ac:dyDescent="0.25">
      <c r="A419" s="157" t="s">
        <v>520</v>
      </c>
      <c r="B419" s="174" t="str">
        <f t="shared" si="6"/>
        <v>6249</v>
      </c>
      <c r="C419" s="165" t="s">
        <v>521</v>
      </c>
      <c r="D419" s="148">
        <v>163919.10000000003</v>
      </c>
      <c r="E419" s="148">
        <v>0</v>
      </c>
      <c r="F419" s="148">
        <v>163919.10000000003</v>
      </c>
      <c r="G419" s="148">
        <v>0</v>
      </c>
      <c r="H419" s="158">
        <v>163919.10000000003</v>
      </c>
      <c r="I419" s="89"/>
    </row>
    <row r="420" spans="1:9" ht="15.75" x14ac:dyDescent="0.25">
      <c r="A420" s="157" t="s">
        <v>522</v>
      </c>
      <c r="B420" s="174" t="str">
        <f t="shared" si="6"/>
        <v>6329</v>
      </c>
      <c r="C420" s="165" t="s">
        <v>523</v>
      </c>
      <c r="D420" s="148">
        <v>146461.44</v>
      </c>
      <c r="E420" s="148">
        <v>0</v>
      </c>
      <c r="F420" s="148">
        <v>146461.44</v>
      </c>
      <c r="G420" s="148">
        <v>720</v>
      </c>
      <c r="H420" s="158">
        <v>147181.44</v>
      </c>
      <c r="I420" s="89"/>
    </row>
    <row r="421" spans="1:9" ht="15.75" x14ac:dyDescent="0.25">
      <c r="A421" s="157" t="s">
        <v>524</v>
      </c>
      <c r="B421" s="174" t="str">
        <f t="shared" ref="B421:B453" si="7">C421</f>
        <v>6407</v>
      </c>
      <c r="C421" s="165" t="s">
        <v>525</v>
      </c>
      <c r="D421" s="148">
        <v>60490.659999999996</v>
      </c>
      <c r="E421" s="148">
        <v>0</v>
      </c>
      <c r="F421" s="148">
        <v>60490.659999999996</v>
      </c>
      <c r="G421" s="148">
        <v>8765670.2400000021</v>
      </c>
      <c r="H421" s="158">
        <v>8826160.9000000022</v>
      </c>
      <c r="I421" s="89"/>
    </row>
    <row r="422" spans="1:9" ht="15.75" x14ac:dyDescent="0.25">
      <c r="A422" s="157" t="s">
        <v>526</v>
      </c>
      <c r="B422" s="174" t="str">
        <f t="shared" si="7"/>
        <v>6519A</v>
      </c>
      <c r="C422" s="165" t="s">
        <v>527</v>
      </c>
      <c r="D422" s="148">
        <v>0</v>
      </c>
      <c r="E422" s="148">
        <v>0</v>
      </c>
      <c r="F422" s="148">
        <v>0</v>
      </c>
      <c r="G422" s="148">
        <v>0</v>
      </c>
      <c r="H422" s="158">
        <v>0</v>
      </c>
      <c r="I422" s="89"/>
    </row>
    <row r="423" spans="1:9" ht="15.75" x14ac:dyDescent="0.25">
      <c r="A423" s="157" t="s">
        <v>528</v>
      </c>
      <c r="B423" s="174" t="str">
        <f t="shared" si="7"/>
        <v>6619A</v>
      </c>
      <c r="C423" s="165" t="s">
        <v>529</v>
      </c>
      <c r="D423" s="148">
        <v>157736.58000000002</v>
      </c>
      <c r="E423" s="148">
        <v>0</v>
      </c>
      <c r="F423" s="148">
        <v>157736.58000000002</v>
      </c>
      <c r="G423" s="148">
        <v>0</v>
      </c>
      <c r="H423" s="158">
        <v>157736.58000000002</v>
      </c>
      <c r="I423" s="89"/>
    </row>
    <row r="424" spans="1:9" ht="15.75" x14ac:dyDescent="0.25">
      <c r="A424" s="157" t="s">
        <v>530</v>
      </c>
      <c r="B424" s="174" t="str">
        <f t="shared" si="7"/>
        <v>6709A</v>
      </c>
      <c r="C424" s="165" t="s">
        <v>531</v>
      </c>
      <c r="D424" s="148">
        <v>61049.120000000003</v>
      </c>
      <c r="E424" s="148">
        <v>0</v>
      </c>
      <c r="F424" s="148">
        <v>61049.120000000003</v>
      </c>
      <c r="G424" s="148">
        <v>0</v>
      </c>
      <c r="H424" s="158">
        <v>61049.120000000003</v>
      </c>
      <c r="I424" s="89"/>
    </row>
    <row r="425" spans="1:9" ht="15.75" x14ac:dyDescent="0.25">
      <c r="A425" s="157" t="s">
        <v>530</v>
      </c>
      <c r="B425" s="174" t="str">
        <f t="shared" si="7"/>
        <v>6733</v>
      </c>
      <c r="C425" s="165" t="s">
        <v>532</v>
      </c>
      <c r="D425" s="148">
        <v>6157.95</v>
      </c>
      <c r="E425" s="148">
        <v>0</v>
      </c>
      <c r="F425" s="148">
        <v>6157.95</v>
      </c>
      <c r="G425" s="148">
        <v>0</v>
      </c>
      <c r="H425" s="158">
        <v>6157.95</v>
      </c>
      <c r="I425" s="89"/>
    </row>
    <row r="426" spans="1:9" ht="15.75" x14ac:dyDescent="0.25">
      <c r="A426" s="157" t="s">
        <v>533</v>
      </c>
      <c r="B426" s="174" t="str">
        <f t="shared" si="7"/>
        <v>6840</v>
      </c>
      <c r="C426" s="165" t="s">
        <v>534</v>
      </c>
      <c r="D426" s="148">
        <v>87372.670000000013</v>
      </c>
      <c r="E426" s="148">
        <v>0</v>
      </c>
      <c r="F426" s="148">
        <v>87372.670000000013</v>
      </c>
      <c r="G426" s="148">
        <v>0</v>
      </c>
      <c r="H426" s="158">
        <v>87372.670000000013</v>
      </c>
      <c r="I426" s="89"/>
    </row>
    <row r="427" spans="1:9" ht="15.75" x14ac:dyDescent="0.25">
      <c r="A427" s="157" t="s">
        <v>592</v>
      </c>
      <c r="B427" s="174" t="str">
        <f t="shared" si="7"/>
        <v>6940</v>
      </c>
      <c r="C427" s="165" t="s">
        <v>593</v>
      </c>
      <c r="D427" s="148">
        <v>469.53</v>
      </c>
      <c r="E427" s="148">
        <v>0</v>
      </c>
      <c r="F427" s="148">
        <v>469.53</v>
      </c>
      <c r="G427" s="148">
        <v>0</v>
      </c>
      <c r="H427" s="158">
        <v>469.53</v>
      </c>
      <c r="I427" s="89"/>
    </row>
    <row r="428" spans="1:9" ht="15.75" x14ac:dyDescent="0.25">
      <c r="A428" s="157" t="s">
        <v>535</v>
      </c>
      <c r="B428" s="174" t="str">
        <f t="shared" si="7"/>
        <v>7208</v>
      </c>
      <c r="C428" s="165" t="s">
        <v>536</v>
      </c>
      <c r="D428" s="148">
        <v>244428.95</v>
      </c>
      <c r="E428" s="148">
        <v>0</v>
      </c>
      <c r="F428" s="148">
        <v>244428.95</v>
      </c>
      <c r="G428" s="148">
        <v>0</v>
      </c>
      <c r="H428" s="158">
        <v>244428.95</v>
      </c>
      <c r="I428" s="89"/>
    </row>
    <row r="429" spans="1:9" ht="15.75" x14ac:dyDescent="0.25">
      <c r="A429" s="157" t="s">
        <v>347</v>
      </c>
      <c r="B429" s="174" t="str">
        <f t="shared" si="7"/>
        <v>7305A</v>
      </c>
      <c r="C429" s="165" t="s">
        <v>537</v>
      </c>
      <c r="D429" s="148">
        <v>851404.75</v>
      </c>
      <c r="E429" s="148">
        <v>0</v>
      </c>
      <c r="F429" s="148">
        <v>851404.75</v>
      </c>
      <c r="G429" s="148">
        <v>0</v>
      </c>
      <c r="H429" s="158">
        <v>851404.75</v>
      </c>
      <c r="I429" s="89"/>
    </row>
    <row r="430" spans="1:9" ht="15.75" x14ac:dyDescent="0.25">
      <c r="A430" s="157" t="s">
        <v>538</v>
      </c>
      <c r="B430" s="174" t="str">
        <f t="shared" si="7"/>
        <v>7405A</v>
      </c>
      <c r="C430" s="165" t="s">
        <v>539</v>
      </c>
      <c r="D430" s="148">
        <v>1340227.08</v>
      </c>
      <c r="E430" s="148">
        <v>0</v>
      </c>
      <c r="F430" s="148">
        <v>1340227.08</v>
      </c>
      <c r="G430" s="148">
        <v>0</v>
      </c>
      <c r="H430" s="158">
        <v>1340227.08</v>
      </c>
      <c r="I430" s="89"/>
    </row>
    <row r="431" spans="1:9" ht="15.75" x14ac:dyDescent="0.25">
      <c r="A431" s="157" t="s">
        <v>538</v>
      </c>
      <c r="B431" s="174" t="str">
        <f t="shared" si="7"/>
        <v>7425</v>
      </c>
      <c r="C431" s="168" t="s">
        <v>540</v>
      </c>
      <c r="D431" s="148">
        <v>0</v>
      </c>
      <c r="E431" s="148">
        <v>0</v>
      </c>
      <c r="F431" s="148">
        <v>0</v>
      </c>
      <c r="G431" s="148">
        <v>0</v>
      </c>
      <c r="H431" s="158">
        <v>0</v>
      </c>
      <c r="I431" s="89"/>
    </row>
    <row r="432" spans="1:9" ht="15.75" x14ac:dyDescent="0.25">
      <c r="A432" s="157" t="s">
        <v>541</v>
      </c>
      <c r="B432" s="174" t="str">
        <f t="shared" si="7"/>
        <v>7538</v>
      </c>
      <c r="C432" s="151" t="s">
        <v>542</v>
      </c>
      <c r="D432" s="148">
        <v>161697.37</v>
      </c>
      <c r="E432" s="148">
        <v>0</v>
      </c>
      <c r="F432" s="148">
        <v>161697.37</v>
      </c>
      <c r="G432" s="148">
        <v>405.01</v>
      </c>
      <c r="H432" s="158">
        <v>162102.38</v>
      </c>
      <c r="I432" s="89"/>
    </row>
    <row r="433" spans="1:9" ht="15.75" x14ac:dyDescent="0.25">
      <c r="A433" s="157" t="s">
        <v>541</v>
      </c>
      <c r="B433" s="174" t="str">
        <f t="shared" si="7"/>
        <v>7525</v>
      </c>
      <c r="C433" s="166" t="s">
        <v>543</v>
      </c>
      <c r="D433" s="148">
        <v>0</v>
      </c>
      <c r="E433" s="148">
        <v>0</v>
      </c>
      <c r="F433" s="148">
        <v>0</v>
      </c>
      <c r="G433" s="148">
        <v>0</v>
      </c>
      <c r="H433" s="158">
        <v>0</v>
      </c>
      <c r="I433" s="89"/>
    </row>
    <row r="434" spans="1:9" ht="15.75" x14ac:dyDescent="0.25">
      <c r="A434" s="157" t="s">
        <v>544</v>
      </c>
      <c r="B434" s="174" t="str">
        <f t="shared" si="7"/>
        <v>7932</v>
      </c>
      <c r="C434" s="165" t="s">
        <v>545</v>
      </c>
      <c r="D434" s="148">
        <v>16180.130000000001</v>
      </c>
      <c r="E434" s="148">
        <v>0</v>
      </c>
      <c r="F434" s="148">
        <v>16180.130000000001</v>
      </c>
      <c r="G434" s="148">
        <v>0</v>
      </c>
      <c r="H434" s="158">
        <v>16180.130000000001</v>
      </c>
      <c r="I434" s="89"/>
    </row>
    <row r="435" spans="1:9" ht="15.75" x14ac:dyDescent="0.25">
      <c r="A435" s="157" t="s">
        <v>546</v>
      </c>
      <c r="B435" s="174" t="str">
        <f t="shared" si="7"/>
        <v>8040</v>
      </c>
      <c r="C435" s="165" t="s">
        <v>547</v>
      </c>
      <c r="D435" s="148">
        <v>1528.3700000000001</v>
      </c>
      <c r="E435" s="148">
        <v>0</v>
      </c>
      <c r="F435" s="148">
        <v>1528.3700000000001</v>
      </c>
      <c r="G435" s="148">
        <v>0</v>
      </c>
      <c r="H435" s="158">
        <v>1528.3700000000001</v>
      </c>
      <c r="I435" s="89"/>
    </row>
    <row r="436" spans="1:9" ht="15.75" x14ac:dyDescent="0.25">
      <c r="A436" s="157" t="s">
        <v>548</v>
      </c>
      <c r="B436" s="174" t="str">
        <f t="shared" si="7"/>
        <v>8132</v>
      </c>
      <c r="C436" s="165" t="s">
        <v>549</v>
      </c>
      <c r="D436" s="148">
        <v>2867.7099999999996</v>
      </c>
      <c r="E436" s="148">
        <v>0</v>
      </c>
      <c r="F436" s="148">
        <v>2867.7099999999996</v>
      </c>
      <c r="G436" s="148">
        <v>77735</v>
      </c>
      <c r="H436" s="158">
        <v>80602.710000000006</v>
      </c>
      <c r="I436" s="89"/>
    </row>
    <row r="437" spans="1:9" ht="15.75" x14ac:dyDescent="0.25">
      <c r="A437" s="169" t="s">
        <v>550</v>
      </c>
      <c r="B437" s="174" t="str">
        <f t="shared" si="7"/>
        <v>8340</v>
      </c>
      <c r="C437" s="168" t="s">
        <v>551</v>
      </c>
      <c r="D437" s="148">
        <v>0</v>
      </c>
      <c r="E437" s="148">
        <v>0</v>
      </c>
      <c r="F437" s="148">
        <v>0</v>
      </c>
      <c r="G437" s="148">
        <v>0</v>
      </c>
      <c r="H437" s="158">
        <v>0</v>
      </c>
      <c r="I437" s="89"/>
    </row>
    <row r="438" spans="1:9" ht="15.75" x14ac:dyDescent="0.25">
      <c r="A438" s="157" t="s">
        <v>333</v>
      </c>
      <c r="B438" s="174" t="str">
        <f t="shared" si="7"/>
        <v>8440</v>
      </c>
      <c r="C438" s="165" t="s">
        <v>552</v>
      </c>
      <c r="D438" s="148">
        <v>1255.52</v>
      </c>
      <c r="E438" s="148">
        <v>0</v>
      </c>
      <c r="F438" s="148">
        <v>1255.52</v>
      </c>
      <c r="G438" s="148">
        <v>0</v>
      </c>
      <c r="H438" s="158">
        <v>1255.52</v>
      </c>
      <c r="I438" s="89"/>
    </row>
    <row r="439" spans="1:9" ht="15.75" x14ac:dyDescent="0.25">
      <c r="A439" s="157" t="s">
        <v>553</v>
      </c>
      <c r="B439" s="174" t="str">
        <f t="shared" si="7"/>
        <v>8809A</v>
      </c>
      <c r="C439" s="165" t="s">
        <v>554</v>
      </c>
      <c r="D439" s="148">
        <v>33519.369999999995</v>
      </c>
      <c r="E439" s="148">
        <v>0</v>
      </c>
      <c r="F439" s="148">
        <v>33519.369999999995</v>
      </c>
      <c r="G439" s="148">
        <v>0</v>
      </c>
      <c r="H439" s="158">
        <v>33519.369999999995</v>
      </c>
      <c r="I439" s="89"/>
    </row>
    <row r="440" spans="1:9" ht="15.75" x14ac:dyDescent="0.25">
      <c r="A440" s="157" t="s">
        <v>555</v>
      </c>
      <c r="B440" s="174" t="str">
        <f t="shared" si="7"/>
        <v>9040</v>
      </c>
      <c r="C440" s="151" t="s">
        <v>556</v>
      </c>
      <c r="D440" s="148">
        <v>137.99</v>
      </c>
      <c r="E440" s="148">
        <v>0</v>
      </c>
      <c r="F440" s="148">
        <v>137.99</v>
      </c>
      <c r="G440" s="148">
        <v>0</v>
      </c>
      <c r="H440" s="158">
        <v>137.99</v>
      </c>
      <c r="I440" s="89"/>
    </row>
    <row r="441" spans="1:9" ht="15.75" x14ac:dyDescent="0.25">
      <c r="A441" s="157" t="s">
        <v>557</v>
      </c>
      <c r="B441" s="174" t="str">
        <f t="shared" si="7"/>
        <v>9201A</v>
      </c>
      <c r="C441" s="151" t="s">
        <v>558</v>
      </c>
      <c r="D441" s="148">
        <v>191497.66</v>
      </c>
      <c r="E441" s="148">
        <v>0</v>
      </c>
      <c r="F441" s="148">
        <v>191497.66</v>
      </c>
      <c r="G441" s="148">
        <v>0</v>
      </c>
      <c r="H441" s="158">
        <v>191497.66</v>
      </c>
      <c r="I441" s="89"/>
    </row>
    <row r="442" spans="1:9" ht="15.75" x14ac:dyDescent="0.25">
      <c r="A442" s="157" t="s">
        <v>559</v>
      </c>
      <c r="B442" s="174" t="str">
        <f t="shared" si="7"/>
        <v>9301A</v>
      </c>
      <c r="C442" s="151" t="s">
        <v>560</v>
      </c>
      <c r="D442" s="148">
        <v>1550.49</v>
      </c>
      <c r="E442" s="148">
        <v>0</v>
      </c>
      <c r="F442" s="148">
        <v>1550.49</v>
      </c>
      <c r="G442" s="148">
        <v>0</v>
      </c>
      <c r="H442" s="158">
        <v>1550.49</v>
      </c>
      <c r="I442" s="89"/>
    </row>
    <row r="443" spans="1:9" ht="15.75" x14ac:dyDescent="0.25">
      <c r="A443" s="157" t="s">
        <v>561</v>
      </c>
      <c r="B443" s="174" t="str">
        <f t="shared" si="7"/>
        <v>9449</v>
      </c>
      <c r="C443" s="151" t="s">
        <v>562</v>
      </c>
      <c r="D443" s="148">
        <v>16798.45</v>
      </c>
      <c r="E443" s="148">
        <v>0</v>
      </c>
      <c r="F443" s="148">
        <v>16798.45</v>
      </c>
      <c r="G443" s="148">
        <v>0</v>
      </c>
      <c r="H443" s="158">
        <v>16798.45</v>
      </c>
      <c r="I443" s="89"/>
    </row>
    <row r="444" spans="1:9" ht="15.75" x14ac:dyDescent="0.25">
      <c r="A444" s="157" t="s">
        <v>563</v>
      </c>
      <c r="B444" s="174" t="str">
        <f t="shared" si="7"/>
        <v>9618A</v>
      </c>
      <c r="C444" s="151" t="s">
        <v>564</v>
      </c>
      <c r="D444" s="148">
        <v>0</v>
      </c>
      <c r="E444" s="148">
        <v>0</v>
      </c>
      <c r="F444" s="148">
        <v>0</v>
      </c>
      <c r="G444" s="148">
        <v>0</v>
      </c>
      <c r="H444" s="158">
        <v>0</v>
      </c>
      <c r="I444" s="89"/>
    </row>
    <row r="445" spans="1:9" ht="15.75" x14ac:dyDescent="0.25">
      <c r="A445" s="157" t="s">
        <v>566</v>
      </c>
      <c r="B445" s="174" t="str">
        <f t="shared" si="7"/>
        <v>9818A</v>
      </c>
      <c r="C445" s="166" t="s">
        <v>565</v>
      </c>
      <c r="D445" s="148">
        <v>322893507.16000003</v>
      </c>
      <c r="E445" s="148">
        <v>-5939089.4399999976</v>
      </c>
      <c r="F445" s="148">
        <v>316954417.72000003</v>
      </c>
      <c r="G445" s="148">
        <v>0</v>
      </c>
      <c r="H445" s="158">
        <v>316954417.72000003</v>
      </c>
      <c r="I445" s="89"/>
    </row>
    <row r="446" spans="1:9" ht="15.75" x14ac:dyDescent="0.25">
      <c r="A446" s="157" t="s">
        <v>567</v>
      </c>
      <c r="B446" s="174" t="str">
        <f t="shared" si="7"/>
        <v>BB49</v>
      </c>
      <c r="C446" s="151" t="s">
        <v>568</v>
      </c>
      <c r="D446" s="148">
        <v>0</v>
      </c>
      <c r="E446" s="148">
        <v>0</v>
      </c>
      <c r="F446" s="148">
        <v>0</v>
      </c>
      <c r="G446" s="148">
        <v>0</v>
      </c>
      <c r="H446" s="158">
        <v>0</v>
      </c>
      <c r="I446" s="89"/>
    </row>
    <row r="447" spans="1:9" ht="15.75" x14ac:dyDescent="0.25">
      <c r="A447" s="157" t="s">
        <v>569</v>
      </c>
      <c r="B447" s="174" t="str">
        <f t="shared" si="7"/>
        <v>AA</v>
      </c>
      <c r="C447" s="149" t="s">
        <v>570</v>
      </c>
      <c r="D447" s="148"/>
      <c r="E447" s="148">
        <v>0</v>
      </c>
      <c r="F447" s="148">
        <v>0</v>
      </c>
      <c r="G447" s="148">
        <v>0</v>
      </c>
      <c r="H447" s="158">
        <v>0</v>
      </c>
      <c r="I447" s="89"/>
    </row>
    <row r="448" spans="1:9" ht="15.75" x14ac:dyDescent="0.25">
      <c r="A448" s="157" t="s">
        <v>571</v>
      </c>
      <c r="B448" s="174" t="str">
        <f t="shared" si="7"/>
        <v>BB</v>
      </c>
      <c r="C448" s="149" t="s">
        <v>587</v>
      </c>
      <c r="D448" s="148"/>
      <c r="E448" s="148">
        <v>0</v>
      </c>
      <c r="F448" s="148">
        <v>0</v>
      </c>
      <c r="G448" s="148">
        <v>47067.68</v>
      </c>
      <c r="H448" s="158">
        <v>47067.68</v>
      </c>
      <c r="I448" s="89"/>
    </row>
    <row r="449" spans="1:9" ht="15.75" x14ac:dyDescent="0.25">
      <c r="A449" s="157" t="s">
        <v>572</v>
      </c>
      <c r="B449" s="174" t="str">
        <f t="shared" si="7"/>
        <v>CC</v>
      </c>
      <c r="C449" s="149" t="s">
        <v>588</v>
      </c>
      <c r="D449" s="148"/>
      <c r="E449" s="148">
        <v>0</v>
      </c>
      <c r="F449" s="148">
        <v>0</v>
      </c>
      <c r="G449" s="148">
        <v>33013838.200000003</v>
      </c>
      <c r="H449" s="158">
        <v>33013838.200000003</v>
      </c>
      <c r="I449" s="89"/>
    </row>
    <row r="450" spans="1:9" ht="15.75" x14ac:dyDescent="0.25">
      <c r="A450" s="157" t="s">
        <v>299</v>
      </c>
      <c r="B450" s="174" t="str">
        <f t="shared" si="7"/>
        <v>DD</v>
      </c>
      <c r="C450" s="149" t="s">
        <v>589</v>
      </c>
      <c r="D450" s="148"/>
      <c r="E450" s="148">
        <v>0</v>
      </c>
      <c r="F450" s="148">
        <v>0</v>
      </c>
      <c r="G450" s="148">
        <v>2445602.5</v>
      </c>
      <c r="H450" s="158">
        <v>2445602.5</v>
      </c>
      <c r="I450" s="89"/>
    </row>
    <row r="451" spans="1:9" ht="15.75" x14ac:dyDescent="0.25">
      <c r="A451" s="157" t="s">
        <v>300</v>
      </c>
      <c r="B451" s="174" t="str">
        <f t="shared" si="7"/>
        <v>QQ</v>
      </c>
      <c r="C451" s="151" t="s">
        <v>573</v>
      </c>
      <c r="D451" s="148"/>
      <c r="E451" s="148">
        <v>0</v>
      </c>
      <c r="F451" s="148">
        <v>0</v>
      </c>
      <c r="G451" s="148">
        <v>0</v>
      </c>
      <c r="H451" s="158">
        <v>0</v>
      </c>
      <c r="I451" s="89"/>
    </row>
    <row r="452" spans="1:9" ht="15.75" x14ac:dyDescent="0.25">
      <c r="A452" s="157" t="s">
        <v>574</v>
      </c>
      <c r="B452" s="174" t="str">
        <f t="shared" si="7"/>
        <v>EE</v>
      </c>
      <c r="C452" s="149" t="s">
        <v>590</v>
      </c>
      <c r="D452" s="148"/>
      <c r="E452" s="148">
        <v>0</v>
      </c>
      <c r="F452" s="148">
        <v>0</v>
      </c>
      <c r="G452" s="148">
        <v>0</v>
      </c>
      <c r="H452" s="158">
        <v>0</v>
      </c>
      <c r="I452" s="89"/>
    </row>
    <row r="453" spans="1:9" ht="15.75" x14ac:dyDescent="0.25">
      <c r="A453" s="157" t="s">
        <v>575</v>
      </c>
      <c r="B453" s="174" t="str">
        <f t="shared" si="7"/>
        <v>RB</v>
      </c>
      <c r="C453" s="149" t="s">
        <v>576</v>
      </c>
      <c r="D453" s="148"/>
      <c r="E453" s="148">
        <v>0</v>
      </c>
      <c r="F453" s="148">
        <v>0</v>
      </c>
      <c r="G453" s="148">
        <v>0</v>
      </c>
      <c r="H453" s="158">
        <v>0</v>
      </c>
      <c r="I453" s="89"/>
    </row>
    <row r="454" spans="1:9" ht="15.75" x14ac:dyDescent="0.25">
      <c r="A454" s="157"/>
      <c r="B454" s="174"/>
      <c r="C454" s="162"/>
      <c r="D454" s="152" t="s">
        <v>577</v>
      </c>
      <c r="E454" s="152" t="s">
        <v>577</v>
      </c>
      <c r="F454" s="152" t="s">
        <v>577</v>
      </c>
      <c r="G454" s="152" t="s">
        <v>577</v>
      </c>
      <c r="H454" s="170" t="s">
        <v>577</v>
      </c>
      <c r="I454" s="89"/>
    </row>
    <row r="455" spans="1:9" ht="15.75" x14ac:dyDescent="0.25">
      <c r="A455" s="157" t="s">
        <v>578</v>
      </c>
      <c r="B455" s="174"/>
      <c r="C455" s="162"/>
      <c r="D455" s="148">
        <v>551395394.71000004</v>
      </c>
      <c r="E455" s="148">
        <v>-5790407.0999999978</v>
      </c>
      <c r="F455" s="148">
        <v>545604987.61000013</v>
      </c>
      <c r="G455" s="148">
        <v>44577671.730000004</v>
      </c>
      <c r="H455" s="158">
        <v>590182659.34000003</v>
      </c>
      <c r="I455" s="89"/>
    </row>
    <row r="456" spans="1:9" ht="15.75" x14ac:dyDescent="0.25">
      <c r="A456" s="157"/>
      <c r="B456" s="174"/>
      <c r="C456" s="148"/>
      <c r="D456" s="152" t="s">
        <v>397</v>
      </c>
      <c r="E456" s="152" t="s">
        <v>397</v>
      </c>
      <c r="F456" s="152" t="s">
        <v>397</v>
      </c>
      <c r="G456" s="152" t="s">
        <v>397</v>
      </c>
      <c r="H456" s="170" t="s">
        <v>397</v>
      </c>
      <c r="I456" s="89"/>
    </row>
    <row r="457" spans="1:9" ht="15.75" x14ac:dyDescent="0.25">
      <c r="A457" s="157"/>
      <c r="B457" s="174"/>
      <c r="C457" s="148"/>
      <c r="D457" s="148"/>
      <c r="E457" s="148"/>
      <c r="F457" s="148"/>
      <c r="G457" s="148"/>
      <c r="H457" s="158"/>
      <c r="I457" s="89"/>
    </row>
    <row r="458" spans="1:9" ht="15.75" x14ac:dyDescent="0.25">
      <c r="A458" s="157"/>
      <c r="B458" s="174"/>
      <c r="C458" s="148"/>
      <c r="D458" s="148"/>
      <c r="E458" s="148"/>
      <c r="F458" s="148"/>
      <c r="G458" s="148"/>
      <c r="H458" s="158">
        <v>273228241.62</v>
      </c>
      <c r="I458" s="89"/>
    </row>
    <row r="459" spans="1:9" ht="15.75" x14ac:dyDescent="0.25">
      <c r="A459" s="157"/>
      <c r="B459" s="174"/>
      <c r="C459" s="148"/>
      <c r="D459" s="148"/>
      <c r="E459" s="148"/>
      <c r="F459" s="148"/>
      <c r="G459" s="148"/>
      <c r="H459" s="158"/>
      <c r="I459" s="89"/>
    </row>
    <row r="460" spans="1:9" ht="15.75" x14ac:dyDescent="0.25">
      <c r="A460" s="157"/>
      <c r="B460" s="174"/>
      <c r="C460" s="148"/>
      <c r="D460" s="148"/>
      <c r="E460" s="148"/>
      <c r="F460" s="148"/>
      <c r="G460" s="148"/>
      <c r="H460" s="158"/>
      <c r="I460" s="89"/>
    </row>
    <row r="461" spans="1:9" ht="16.5" thickBot="1" x14ac:dyDescent="0.3">
      <c r="A461" s="171"/>
      <c r="B461" s="187"/>
      <c r="C461" s="172"/>
      <c r="D461" s="172"/>
      <c r="E461" s="172"/>
      <c r="F461" s="172"/>
      <c r="G461" s="172" t="s">
        <v>579</v>
      </c>
      <c r="H461" s="173">
        <v>0</v>
      </c>
      <c r="I461" s="89"/>
    </row>
    <row r="462" spans="1:9" ht="15.75" x14ac:dyDescent="0.25">
      <c r="A462" s="148"/>
      <c r="B462" s="174"/>
      <c r="C462" s="148"/>
      <c r="D462" s="148"/>
      <c r="E462" s="148"/>
      <c r="F462" s="148"/>
      <c r="G462" s="148"/>
      <c r="H462" s="148"/>
      <c r="I462" s="89"/>
    </row>
    <row r="463" spans="1:9" ht="16.5" thickBot="1" x14ac:dyDescent="0.3">
      <c r="A463" s="148"/>
      <c r="B463" s="174"/>
      <c r="C463" s="148"/>
      <c r="D463" s="148"/>
      <c r="E463" s="148"/>
      <c r="F463" s="148"/>
      <c r="G463" s="148"/>
      <c r="H463" s="148"/>
      <c r="I463" s="89"/>
    </row>
    <row r="464" spans="1:9" ht="15.75" x14ac:dyDescent="0.25">
      <c r="A464" s="154"/>
      <c r="B464" s="186"/>
      <c r="C464" s="155"/>
      <c r="D464" s="155" t="s">
        <v>394</v>
      </c>
      <c r="E464" s="155"/>
      <c r="F464" s="155"/>
      <c r="G464" s="155"/>
      <c r="H464" s="156"/>
      <c r="I464" s="89"/>
    </row>
    <row r="465" spans="1:9" ht="15.75" x14ac:dyDescent="0.25">
      <c r="A465" s="157"/>
      <c r="B465" s="174"/>
      <c r="C465" s="148"/>
      <c r="D465" s="148" t="s">
        <v>580</v>
      </c>
      <c r="E465" s="148"/>
      <c r="F465" s="148"/>
      <c r="G465" s="148"/>
      <c r="H465" s="158"/>
      <c r="I465" s="89"/>
    </row>
    <row r="466" spans="1:9" ht="15.75" x14ac:dyDescent="0.25">
      <c r="A466" s="157" t="s">
        <v>594</v>
      </c>
      <c r="B466" s="174"/>
      <c r="C466" s="148"/>
      <c r="D466" s="148"/>
      <c r="E466" s="153" t="s">
        <v>396</v>
      </c>
      <c r="F466" s="148"/>
      <c r="G466" s="148"/>
      <c r="H466" s="158"/>
      <c r="I466" s="89"/>
    </row>
    <row r="467" spans="1:9" ht="15.75" x14ac:dyDescent="0.25">
      <c r="A467" s="159" t="s">
        <v>397</v>
      </c>
      <c r="B467" s="174"/>
      <c r="C467" s="160" t="s">
        <v>397</v>
      </c>
      <c r="D467" s="160" t="s">
        <v>397</v>
      </c>
      <c r="E467" s="160" t="s">
        <v>397</v>
      </c>
      <c r="F467" s="160" t="s">
        <v>397</v>
      </c>
      <c r="G467" s="160" t="s">
        <v>397</v>
      </c>
      <c r="H467" s="161" t="s">
        <v>397</v>
      </c>
      <c r="I467" s="89"/>
    </row>
    <row r="468" spans="1:9" ht="15.75" x14ac:dyDescent="0.25">
      <c r="A468" s="157" t="s">
        <v>398</v>
      </c>
      <c r="B468" s="174"/>
      <c r="C468" s="162"/>
      <c r="D468" s="150" t="s">
        <v>185</v>
      </c>
      <c r="E468" s="150" t="s">
        <v>185</v>
      </c>
      <c r="F468" s="150" t="s">
        <v>399</v>
      </c>
      <c r="G468" s="150" t="s">
        <v>185</v>
      </c>
      <c r="H468" s="163" t="s">
        <v>400</v>
      </c>
      <c r="I468" s="89"/>
    </row>
    <row r="469" spans="1:9" ht="15.75" x14ac:dyDescent="0.25">
      <c r="A469" s="157"/>
      <c r="B469" s="174"/>
      <c r="C469" s="162"/>
      <c r="D469" s="150" t="s">
        <v>401</v>
      </c>
      <c r="E469" s="150" t="s">
        <v>402</v>
      </c>
      <c r="F469" s="150" t="s">
        <v>402</v>
      </c>
      <c r="G469" s="150" t="s">
        <v>403</v>
      </c>
      <c r="H469" s="163" t="s">
        <v>404</v>
      </c>
      <c r="I469" s="89"/>
    </row>
    <row r="470" spans="1:9" ht="15.75" x14ac:dyDescent="0.25">
      <c r="A470" s="157"/>
      <c r="B470" s="174"/>
      <c r="C470" s="162"/>
      <c r="D470" s="150" t="s">
        <v>405</v>
      </c>
      <c r="E470" s="150" t="s">
        <v>406</v>
      </c>
      <c r="F470" s="148"/>
      <c r="G470" s="150" t="s">
        <v>406</v>
      </c>
      <c r="H470" s="163" t="s">
        <v>581</v>
      </c>
      <c r="I470" s="89"/>
    </row>
    <row r="471" spans="1:9" ht="15.75" x14ac:dyDescent="0.25">
      <c r="A471" s="159" t="s">
        <v>397</v>
      </c>
      <c r="B471" s="174"/>
      <c r="C471" s="160" t="s">
        <v>397</v>
      </c>
      <c r="D471" s="160" t="s">
        <v>397</v>
      </c>
      <c r="E471" s="160" t="s">
        <v>397</v>
      </c>
      <c r="F471" s="160" t="s">
        <v>397</v>
      </c>
      <c r="G471" s="160" t="s">
        <v>397</v>
      </c>
      <c r="H471" s="161" t="s">
        <v>397</v>
      </c>
      <c r="I471" s="89"/>
    </row>
    <row r="472" spans="1:9" ht="15.75" x14ac:dyDescent="0.25">
      <c r="A472" s="157" t="s">
        <v>408</v>
      </c>
      <c r="B472" s="174" t="str">
        <f>C472</f>
        <v>00</v>
      </c>
      <c r="C472" s="164" t="s">
        <v>409</v>
      </c>
      <c r="D472" s="148"/>
      <c r="E472" s="148">
        <v>115477.59</v>
      </c>
      <c r="F472" s="148">
        <v>115477.59</v>
      </c>
      <c r="G472" s="148">
        <v>0</v>
      </c>
      <c r="H472" s="158">
        <v>115477.59</v>
      </c>
      <c r="I472" s="89"/>
    </row>
    <row r="473" spans="1:9" ht="15.75" x14ac:dyDescent="0.25">
      <c r="A473" s="157" t="s">
        <v>410</v>
      </c>
      <c r="B473" s="174" t="str">
        <f t="shared" ref="B473:B536" si="8">C473</f>
        <v>0201A</v>
      </c>
      <c r="C473" s="165" t="s">
        <v>411</v>
      </c>
      <c r="D473" s="148">
        <v>5390348.9100000001</v>
      </c>
      <c r="E473" s="148">
        <v>0</v>
      </c>
      <c r="F473" s="148">
        <v>5390348.9100000001</v>
      </c>
      <c r="G473" s="148">
        <v>0</v>
      </c>
      <c r="H473" s="158">
        <v>5390348.9100000001</v>
      </c>
      <c r="I473" s="89"/>
    </row>
    <row r="474" spans="1:9" ht="15.75" x14ac:dyDescent="0.25">
      <c r="A474" s="157" t="s">
        <v>410</v>
      </c>
      <c r="B474" s="174" t="str">
        <f t="shared" si="8"/>
        <v>0237</v>
      </c>
      <c r="C474" s="165" t="s">
        <v>412</v>
      </c>
      <c r="D474" s="148">
        <v>256991.5</v>
      </c>
      <c r="E474" s="148">
        <v>0</v>
      </c>
      <c r="F474" s="148">
        <v>256991.5</v>
      </c>
      <c r="G474" s="148">
        <v>0</v>
      </c>
      <c r="H474" s="158">
        <v>256991.5</v>
      </c>
      <c r="I474" s="89"/>
    </row>
    <row r="475" spans="1:9" ht="15.75" x14ac:dyDescent="0.25">
      <c r="A475" s="157" t="s">
        <v>413</v>
      </c>
      <c r="B475" s="174" t="str">
        <f t="shared" si="8"/>
        <v>0302A</v>
      </c>
      <c r="C475" s="165" t="s">
        <v>414</v>
      </c>
      <c r="D475" s="148">
        <v>48144.52</v>
      </c>
      <c r="E475" s="148">
        <v>0</v>
      </c>
      <c r="F475" s="148">
        <v>48144.52</v>
      </c>
      <c r="G475" s="148">
        <v>0</v>
      </c>
      <c r="H475" s="158">
        <v>48144.52</v>
      </c>
      <c r="I475" s="89"/>
    </row>
    <row r="476" spans="1:9" ht="15.75" x14ac:dyDescent="0.25">
      <c r="A476" s="157" t="s">
        <v>415</v>
      </c>
      <c r="B476" s="174" t="str">
        <f t="shared" si="8"/>
        <v>0410</v>
      </c>
      <c r="C476" s="165" t="s">
        <v>416</v>
      </c>
      <c r="D476" s="148">
        <v>520774.76999999996</v>
      </c>
      <c r="E476" s="148">
        <v>0</v>
      </c>
      <c r="F476" s="148">
        <v>520774.76999999996</v>
      </c>
      <c r="G476" s="148">
        <v>0</v>
      </c>
      <c r="H476" s="158">
        <v>520774.76999999996</v>
      </c>
      <c r="I476" s="89"/>
    </row>
    <row r="477" spans="1:9" ht="15.75" x14ac:dyDescent="0.25">
      <c r="A477" s="157" t="s">
        <v>417</v>
      </c>
      <c r="B477" s="174" t="str">
        <f t="shared" si="8"/>
        <v>0519A</v>
      </c>
      <c r="C477" s="151" t="s">
        <v>418</v>
      </c>
      <c r="D477" s="148">
        <v>0</v>
      </c>
      <c r="E477" s="148">
        <v>0</v>
      </c>
      <c r="F477" s="148">
        <v>0</v>
      </c>
      <c r="G477" s="148">
        <v>0</v>
      </c>
      <c r="H477" s="158">
        <v>0</v>
      </c>
      <c r="I477" s="89"/>
    </row>
    <row r="478" spans="1:9" ht="15.75" x14ac:dyDescent="0.25">
      <c r="A478" s="157" t="s">
        <v>419</v>
      </c>
      <c r="B478" s="174" t="str">
        <f t="shared" si="8"/>
        <v>0602A</v>
      </c>
      <c r="C478" s="165" t="s">
        <v>420</v>
      </c>
      <c r="D478" s="148">
        <v>0</v>
      </c>
      <c r="E478" s="148">
        <v>0</v>
      </c>
      <c r="F478" s="148">
        <v>0</v>
      </c>
      <c r="G478" s="148">
        <v>0</v>
      </c>
      <c r="H478" s="158">
        <v>0</v>
      </c>
      <c r="I478" s="89"/>
    </row>
    <row r="479" spans="1:9" ht="15.75" x14ac:dyDescent="0.25">
      <c r="A479" s="157" t="s">
        <v>421</v>
      </c>
      <c r="B479" s="174" t="str">
        <f t="shared" si="8"/>
        <v>0719A</v>
      </c>
      <c r="C479" s="151" t="s">
        <v>422</v>
      </c>
      <c r="D479" s="148">
        <v>281226.83999999997</v>
      </c>
      <c r="E479" s="148">
        <v>0</v>
      </c>
      <c r="F479" s="148">
        <v>281226.83999999997</v>
      </c>
      <c r="G479" s="148">
        <v>0</v>
      </c>
      <c r="H479" s="158">
        <v>281226.83999999997</v>
      </c>
      <c r="I479" s="89"/>
    </row>
    <row r="480" spans="1:9" ht="15.75" x14ac:dyDescent="0.25">
      <c r="A480" s="157" t="s">
        <v>423</v>
      </c>
      <c r="B480" s="174" t="str">
        <f t="shared" si="8"/>
        <v>0802A</v>
      </c>
      <c r="C480" s="151" t="s">
        <v>424</v>
      </c>
      <c r="D480" s="148">
        <v>22193.55</v>
      </c>
      <c r="E480" s="148">
        <v>0</v>
      </c>
      <c r="F480" s="148">
        <v>22193.55</v>
      </c>
      <c r="G480" s="148">
        <v>0</v>
      </c>
      <c r="H480" s="158">
        <v>22193.55</v>
      </c>
      <c r="I480" s="89"/>
    </row>
    <row r="481" spans="1:9" ht="15.75" x14ac:dyDescent="0.25">
      <c r="A481" s="157" t="s">
        <v>425</v>
      </c>
      <c r="B481" s="174" t="str">
        <f t="shared" si="8"/>
        <v>0940</v>
      </c>
      <c r="C481" s="166" t="s">
        <v>426</v>
      </c>
      <c r="D481" s="148">
        <v>0</v>
      </c>
      <c r="E481" s="148">
        <v>0</v>
      </c>
      <c r="F481" s="148">
        <v>0</v>
      </c>
      <c r="G481" s="148">
        <v>0</v>
      </c>
      <c r="H481" s="158">
        <v>0</v>
      </c>
      <c r="I481" s="89"/>
    </row>
    <row r="482" spans="1:9" ht="15.75" x14ac:dyDescent="0.25">
      <c r="A482" s="157" t="s">
        <v>427</v>
      </c>
      <c r="B482" s="174" t="str">
        <f t="shared" si="8"/>
        <v>1010</v>
      </c>
      <c r="C482" s="151" t="s">
        <v>428</v>
      </c>
      <c r="D482" s="148">
        <v>140949</v>
      </c>
      <c r="E482" s="148">
        <v>0</v>
      </c>
      <c r="F482" s="148">
        <v>140949</v>
      </c>
      <c r="G482" s="148">
        <v>0</v>
      </c>
      <c r="H482" s="158">
        <v>140949</v>
      </c>
      <c r="I482" s="89"/>
    </row>
    <row r="483" spans="1:9" ht="15.75" x14ac:dyDescent="0.25">
      <c r="A483" s="157" t="s">
        <v>429</v>
      </c>
      <c r="B483" s="174" t="str">
        <f t="shared" si="8"/>
        <v>1206A</v>
      </c>
      <c r="C483" s="165" t="s">
        <v>430</v>
      </c>
      <c r="D483" s="148">
        <v>3317494.83</v>
      </c>
      <c r="E483" s="148">
        <v>0</v>
      </c>
      <c r="F483" s="148">
        <v>3317494.83</v>
      </c>
      <c r="G483" s="148">
        <v>661000</v>
      </c>
      <c r="H483" s="158">
        <v>3978494.83</v>
      </c>
      <c r="I483" s="89"/>
    </row>
    <row r="484" spans="1:9" ht="15.75" x14ac:dyDescent="0.25">
      <c r="A484" s="157" t="s">
        <v>429</v>
      </c>
      <c r="B484" s="174" t="str">
        <f t="shared" si="8"/>
        <v>1236</v>
      </c>
      <c r="C484" s="165" t="s">
        <v>431</v>
      </c>
      <c r="D484" s="148">
        <v>1342920.56</v>
      </c>
      <c r="E484" s="148">
        <v>0</v>
      </c>
      <c r="F484" s="148">
        <v>1342920.56</v>
      </c>
      <c r="G484" s="148">
        <v>0</v>
      </c>
      <c r="H484" s="158">
        <v>1342920.56</v>
      </c>
      <c r="I484" s="89"/>
    </row>
    <row r="485" spans="1:9" ht="15.75" x14ac:dyDescent="0.25">
      <c r="A485" s="157" t="s">
        <v>432</v>
      </c>
      <c r="B485" s="174" t="str">
        <f t="shared" si="8"/>
        <v>1310</v>
      </c>
      <c r="C485" s="165" t="s">
        <v>433</v>
      </c>
      <c r="D485" s="148">
        <v>81736.330000000016</v>
      </c>
      <c r="E485" s="148">
        <v>0</v>
      </c>
      <c r="F485" s="148">
        <v>81736.330000000016</v>
      </c>
      <c r="G485" s="148">
        <v>0</v>
      </c>
      <c r="H485" s="158">
        <v>81736.330000000016</v>
      </c>
      <c r="I485" s="89"/>
    </row>
    <row r="486" spans="1:9" ht="15.75" x14ac:dyDescent="0.25">
      <c r="A486" s="157" t="s">
        <v>21</v>
      </c>
      <c r="B486" s="174" t="str">
        <f t="shared" si="8"/>
        <v>1524A</v>
      </c>
      <c r="C486" s="165" t="s">
        <v>434</v>
      </c>
      <c r="D486" s="148">
        <v>1393370</v>
      </c>
      <c r="E486" s="148">
        <v>0</v>
      </c>
      <c r="F486" s="148">
        <v>1393370</v>
      </c>
      <c r="G486" s="148">
        <v>0</v>
      </c>
      <c r="H486" s="158">
        <v>1393370</v>
      </c>
      <c r="I486" s="89"/>
    </row>
    <row r="487" spans="1:9" ht="15.75" x14ac:dyDescent="0.25">
      <c r="A487" s="157" t="s">
        <v>284</v>
      </c>
      <c r="B487" s="174" t="str">
        <f t="shared" si="8"/>
        <v>1649</v>
      </c>
      <c r="C487" s="151" t="s">
        <v>435</v>
      </c>
      <c r="D487" s="148">
        <v>490</v>
      </c>
      <c r="E487" s="148">
        <v>0</v>
      </c>
      <c r="F487" s="148">
        <v>490</v>
      </c>
      <c r="G487" s="148">
        <v>0</v>
      </c>
      <c r="H487" s="158">
        <v>490</v>
      </c>
      <c r="I487" s="89"/>
    </row>
    <row r="488" spans="1:9" ht="15.75" x14ac:dyDescent="0.25">
      <c r="A488" s="167" t="s">
        <v>436</v>
      </c>
      <c r="B488" s="174" t="str">
        <f t="shared" si="8"/>
        <v>1710</v>
      </c>
      <c r="C488" s="151" t="s">
        <v>437</v>
      </c>
      <c r="D488" s="148">
        <v>0</v>
      </c>
      <c r="E488" s="148">
        <v>0</v>
      </c>
      <c r="F488" s="148">
        <v>0</v>
      </c>
      <c r="G488" s="148">
        <v>0</v>
      </c>
      <c r="H488" s="158">
        <v>0</v>
      </c>
      <c r="I488" s="89"/>
    </row>
    <row r="489" spans="1:9" ht="15.75" x14ac:dyDescent="0.25">
      <c r="A489" s="167" t="s">
        <v>438</v>
      </c>
      <c r="B489" s="174" t="str">
        <f t="shared" si="8"/>
        <v>1841</v>
      </c>
      <c r="C489" s="151" t="s">
        <v>439</v>
      </c>
      <c r="D489" s="148">
        <v>118116</v>
      </c>
      <c r="E489" s="148">
        <v>0</v>
      </c>
      <c r="F489" s="148">
        <v>118116</v>
      </c>
      <c r="G489" s="148">
        <v>0</v>
      </c>
      <c r="H489" s="158">
        <v>118116</v>
      </c>
      <c r="I489" s="89"/>
    </row>
    <row r="490" spans="1:9" ht="15.75" x14ac:dyDescent="0.25">
      <c r="A490" s="157" t="s">
        <v>440</v>
      </c>
      <c r="B490" s="174" t="str">
        <f t="shared" si="8"/>
        <v>2024A</v>
      </c>
      <c r="C490" s="151" t="s">
        <v>441</v>
      </c>
      <c r="D490" s="148">
        <v>254.1</v>
      </c>
      <c r="E490" s="148">
        <v>0</v>
      </c>
      <c r="F490" s="148">
        <v>254.1</v>
      </c>
      <c r="G490" s="148">
        <v>0</v>
      </c>
      <c r="H490" s="158">
        <v>254.1</v>
      </c>
      <c r="I490" s="89"/>
    </row>
    <row r="491" spans="1:9" ht="15.75" x14ac:dyDescent="0.25">
      <c r="A491" s="157" t="s">
        <v>442</v>
      </c>
      <c r="B491" s="174" t="str">
        <f t="shared" si="8"/>
        <v>2124A</v>
      </c>
      <c r="C491" s="151" t="s">
        <v>443</v>
      </c>
      <c r="D491" s="148">
        <v>96855.91</v>
      </c>
      <c r="E491" s="148">
        <v>0</v>
      </c>
      <c r="F491" s="148">
        <v>96855.91</v>
      </c>
      <c r="G491" s="148">
        <v>0</v>
      </c>
      <c r="H491" s="158">
        <v>96855.91</v>
      </c>
      <c r="I491" s="89"/>
    </row>
    <row r="492" spans="1:9" ht="15.75" x14ac:dyDescent="0.25">
      <c r="A492" s="157" t="s">
        <v>444</v>
      </c>
      <c r="B492" s="174" t="str">
        <f t="shared" si="8"/>
        <v>2249</v>
      </c>
      <c r="C492" s="151" t="s">
        <v>445</v>
      </c>
      <c r="D492" s="148">
        <v>561882.1</v>
      </c>
      <c r="E492" s="148">
        <v>0</v>
      </c>
      <c r="F492" s="148">
        <v>561882.1</v>
      </c>
      <c r="G492" s="148">
        <v>0</v>
      </c>
      <c r="H492" s="158">
        <v>561882.1</v>
      </c>
      <c r="I492" s="89"/>
    </row>
    <row r="493" spans="1:9" ht="15.75" x14ac:dyDescent="0.25">
      <c r="A493" s="157" t="s">
        <v>446</v>
      </c>
      <c r="B493" s="174" t="str">
        <f t="shared" si="8"/>
        <v>2339</v>
      </c>
      <c r="C493" s="151" t="s">
        <v>447</v>
      </c>
      <c r="D493" s="148">
        <v>7586501.9399999995</v>
      </c>
      <c r="E493" s="148">
        <v>0</v>
      </c>
      <c r="F493" s="148">
        <v>7586501.9399999995</v>
      </c>
      <c r="G493" s="148">
        <v>0</v>
      </c>
      <c r="H493" s="158">
        <v>7586501.9399999995</v>
      </c>
      <c r="I493" s="89"/>
    </row>
    <row r="494" spans="1:9" ht="15.75" x14ac:dyDescent="0.25">
      <c r="A494" s="157" t="s">
        <v>448</v>
      </c>
      <c r="B494" s="174" t="str">
        <f t="shared" si="8"/>
        <v>2449</v>
      </c>
      <c r="C494" s="151" t="s">
        <v>449</v>
      </c>
      <c r="D494" s="148">
        <v>31842.799999999999</v>
      </c>
      <c r="E494" s="148">
        <v>0</v>
      </c>
      <c r="F494" s="148">
        <v>31842.799999999999</v>
      </c>
      <c r="G494" s="148">
        <v>0</v>
      </c>
      <c r="H494" s="158">
        <v>31842.799999999999</v>
      </c>
      <c r="I494" s="89"/>
    </row>
    <row r="495" spans="1:9" ht="15.75" x14ac:dyDescent="0.25">
      <c r="A495" s="157" t="s">
        <v>450</v>
      </c>
      <c r="B495" s="174" t="str">
        <f t="shared" si="8"/>
        <v>2503A</v>
      </c>
      <c r="C495" s="165" t="s">
        <v>451</v>
      </c>
      <c r="D495" s="148">
        <v>0</v>
      </c>
      <c r="E495" s="148">
        <v>0</v>
      </c>
      <c r="F495" s="148">
        <v>0</v>
      </c>
      <c r="G495" s="148">
        <v>0</v>
      </c>
      <c r="H495" s="158">
        <v>0</v>
      </c>
      <c r="I495" s="89"/>
    </row>
    <row r="496" spans="1:9" ht="15.75" x14ac:dyDescent="0.25">
      <c r="A496" s="157" t="s">
        <v>452</v>
      </c>
      <c r="B496" s="174" t="str">
        <f t="shared" si="8"/>
        <v>2604A</v>
      </c>
      <c r="C496" s="165" t="s">
        <v>453</v>
      </c>
      <c r="D496" s="148">
        <v>12203342.609999999</v>
      </c>
      <c r="E496" s="148">
        <v>0</v>
      </c>
      <c r="F496" s="148">
        <v>12203342.609999999</v>
      </c>
      <c r="G496" s="148">
        <v>0</v>
      </c>
      <c r="H496" s="158">
        <v>12203342.609999999</v>
      </c>
      <c r="I496" s="89"/>
    </row>
    <row r="497" spans="1:9" ht="15.75" x14ac:dyDescent="0.25">
      <c r="A497" s="157" t="s">
        <v>454</v>
      </c>
      <c r="B497" s="174" t="str">
        <f t="shared" si="8"/>
        <v>2703A</v>
      </c>
      <c r="C497" s="151" t="s">
        <v>455</v>
      </c>
      <c r="D497" s="148">
        <v>82056285.99000001</v>
      </c>
      <c r="E497" s="148">
        <v>0</v>
      </c>
      <c r="F497" s="148">
        <v>82056285.99000001</v>
      </c>
      <c r="G497" s="148">
        <v>0</v>
      </c>
      <c r="H497" s="158">
        <v>82056285.99000001</v>
      </c>
      <c r="I497" s="89"/>
    </row>
    <row r="498" spans="1:9" ht="15.75" x14ac:dyDescent="0.25">
      <c r="A498" s="157" t="s">
        <v>456</v>
      </c>
      <c r="B498" s="174" t="str">
        <f t="shared" si="8"/>
        <v>2824A</v>
      </c>
      <c r="C498" s="151" t="s">
        <v>457</v>
      </c>
      <c r="D498" s="148">
        <v>0</v>
      </c>
      <c r="E498" s="148">
        <v>0</v>
      </c>
      <c r="F498" s="148">
        <v>0</v>
      </c>
      <c r="G498" s="148">
        <v>0</v>
      </c>
      <c r="H498" s="158">
        <v>0</v>
      </c>
      <c r="I498" s="89"/>
    </row>
    <row r="499" spans="1:9" ht="15.75" x14ac:dyDescent="0.25">
      <c r="A499" s="157" t="s">
        <v>458</v>
      </c>
      <c r="B499" s="174" t="str">
        <f t="shared" si="8"/>
        <v>2934</v>
      </c>
      <c r="C499" s="165" t="s">
        <v>459</v>
      </c>
      <c r="D499" s="148">
        <v>30543.799999999996</v>
      </c>
      <c r="E499" s="148">
        <v>0</v>
      </c>
      <c r="F499" s="148">
        <v>30543.799999999996</v>
      </c>
      <c r="G499" s="148">
        <v>0</v>
      </c>
      <c r="H499" s="158">
        <v>30543.799999999996</v>
      </c>
      <c r="I499" s="89"/>
    </row>
    <row r="500" spans="1:9" ht="15.75" x14ac:dyDescent="0.25">
      <c r="A500" s="157" t="s">
        <v>460</v>
      </c>
      <c r="B500" s="174" t="str">
        <f t="shared" si="8"/>
        <v>3049</v>
      </c>
      <c r="C500" s="165" t="s">
        <v>461</v>
      </c>
      <c r="D500" s="148">
        <v>869721.28</v>
      </c>
      <c r="E500" s="148">
        <v>0</v>
      </c>
      <c r="F500" s="148">
        <v>869721.28</v>
      </c>
      <c r="G500" s="148">
        <v>0</v>
      </c>
      <c r="H500" s="158">
        <v>869721.28</v>
      </c>
      <c r="I500" s="89"/>
    </row>
    <row r="501" spans="1:9" ht="15.75" x14ac:dyDescent="0.25">
      <c r="A501" s="157" t="s">
        <v>462</v>
      </c>
      <c r="B501" s="174" t="str">
        <f t="shared" si="8"/>
        <v>3215</v>
      </c>
      <c r="C501" s="151" t="s">
        <v>463</v>
      </c>
      <c r="D501" s="148">
        <v>1057570.0899999999</v>
      </c>
      <c r="E501" s="148">
        <v>0</v>
      </c>
      <c r="F501" s="148">
        <v>1057570.0899999999</v>
      </c>
      <c r="G501" s="148">
        <v>0</v>
      </c>
      <c r="H501" s="158">
        <v>1057570.0899999999</v>
      </c>
      <c r="I501" s="89"/>
    </row>
    <row r="502" spans="1:9" ht="15.75" x14ac:dyDescent="0.25">
      <c r="A502" s="157" t="s">
        <v>464</v>
      </c>
      <c r="B502" s="174" t="str">
        <f t="shared" si="8"/>
        <v>3303A</v>
      </c>
      <c r="C502" s="165" t="s">
        <v>465</v>
      </c>
      <c r="D502" s="148">
        <v>0</v>
      </c>
      <c r="E502" s="148">
        <v>0</v>
      </c>
      <c r="F502" s="148">
        <v>0</v>
      </c>
      <c r="G502" s="148">
        <v>0</v>
      </c>
      <c r="H502" s="158">
        <v>0</v>
      </c>
      <c r="I502" s="89"/>
    </row>
    <row r="503" spans="1:9" ht="15.75" x14ac:dyDescent="0.25">
      <c r="A503" s="157" t="s">
        <v>466</v>
      </c>
      <c r="B503" s="174" t="str">
        <f t="shared" si="8"/>
        <v>3410</v>
      </c>
      <c r="C503" s="151" t="s">
        <v>467</v>
      </c>
      <c r="D503" s="148">
        <v>3249.79</v>
      </c>
      <c r="E503" s="148">
        <v>0</v>
      </c>
      <c r="F503" s="148">
        <v>3249.79</v>
      </c>
      <c r="G503" s="148">
        <v>0</v>
      </c>
      <c r="H503" s="158">
        <v>3249.79</v>
      </c>
      <c r="I503" s="89"/>
    </row>
    <row r="504" spans="1:9" ht="15.75" x14ac:dyDescent="0.25">
      <c r="A504" s="157" t="s">
        <v>468</v>
      </c>
      <c r="B504" s="174" t="str">
        <f t="shared" si="8"/>
        <v>3509A</v>
      </c>
      <c r="C504" s="151" t="s">
        <v>469</v>
      </c>
      <c r="D504" s="148">
        <v>8048.0099999999984</v>
      </c>
      <c r="E504" s="148">
        <v>0</v>
      </c>
      <c r="F504" s="148">
        <v>8048.0099999999984</v>
      </c>
      <c r="G504" s="148">
        <v>0</v>
      </c>
      <c r="H504" s="158">
        <v>8048.0099999999984</v>
      </c>
      <c r="I504" s="89"/>
    </row>
    <row r="505" spans="1:9" ht="15.75" x14ac:dyDescent="0.25">
      <c r="A505" s="157" t="s">
        <v>470</v>
      </c>
      <c r="B505" s="174" t="str">
        <f t="shared" si="8"/>
        <v>3611</v>
      </c>
      <c r="C505" s="151" t="s">
        <v>471</v>
      </c>
      <c r="D505" s="148">
        <v>54619.979999999996</v>
      </c>
      <c r="E505" s="148">
        <v>0</v>
      </c>
      <c r="F505" s="148">
        <v>54619.979999999996</v>
      </c>
      <c r="G505" s="148">
        <v>0</v>
      </c>
      <c r="H505" s="158">
        <v>54619.979999999996</v>
      </c>
      <c r="I505" s="89"/>
    </row>
    <row r="506" spans="1:9" ht="15.75" x14ac:dyDescent="0.25">
      <c r="A506" s="157" t="s">
        <v>472</v>
      </c>
      <c r="B506" s="174" t="str">
        <f t="shared" si="8"/>
        <v>3730</v>
      </c>
      <c r="C506" s="151" t="s">
        <v>473</v>
      </c>
      <c r="D506" s="148">
        <v>9099.9</v>
      </c>
      <c r="E506" s="148">
        <v>0</v>
      </c>
      <c r="F506" s="148">
        <v>9099.9</v>
      </c>
      <c r="G506" s="148">
        <v>0</v>
      </c>
      <c r="H506" s="158">
        <v>9099.9</v>
      </c>
      <c r="I506" s="89"/>
    </row>
    <row r="507" spans="1:9" ht="15.75" x14ac:dyDescent="0.25">
      <c r="A507" s="157" t="s">
        <v>474</v>
      </c>
      <c r="B507" s="174" t="str">
        <f t="shared" si="8"/>
        <v>3831</v>
      </c>
      <c r="C507" s="151" t="s">
        <v>475</v>
      </c>
      <c r="D507" s="148">
        <v>15188.199999999999</v>
      </c>
      <c r="E507" s="148">
        <v>0</v>
      </c>
      <c r="F507" s="148">
        <v>15188.199999999999</v>
      </c>
      <c r="G507" s="148">
        <v>0</v>
      </c>
      <c r="H507" s="158">
        <v>15188.199999999999</v>
      </c>
      <c r="I507" s="89"/>
    </row>
    <row r="508" spans="1:9" ht="15.75" x14ac:dyDescent="0.25">
      <c r="A508" s="157" t="s">
        <v>476</v>
      </c>
      <c r="B508" s="174" t="str">
        <f t="shared" si="8"/>
        <v>3909A</v>
      </c>
      <c r="C508" s="151" t="s">
        <v>477</v>
      </c>
      <c r="D508" s="148">
        <v>4555.84</v>
      </c>
      <c r="E508" s="148">
        <v>0</v>
      </c>
      <c r="F508" s="148">
        <v>4555.84</v>
      </c>
      <c r="G508" s="148">
        <v>0</v>
      </c>
      <c r="H508" s="158">
        <v>4555.84</v>
      </c>
      <c r="I508" s="89"/>
    </row>
    <row r="509" spans="1:9" ht="15.75" x14ac:dyDescent="0.25">
      <c r="A509" s="157" t="s">
        <v>478</v>
      </c>
      <c r="B509" s="174" t="str">
        <f t="shared" si="8"/>
        <v>4012</v>
      </c>
      <c r="C509" s="151" t="s">
        <v>479</v>
      </c>
      <c r="D509" s="148">
        <v>1441906.6600000001</v>
      </c>
      <c r="E509" s="148">
        <v>0</v>
      </c>
      <c r="F509" s="148">
        <v>1441906.6600000001</v>
      </c>
      <c r="G509" s="148">
        <v>59953.45</v>
      </c>
      <c r="H509" s="158">
        <v>1501860.11</v>
      </c>
      <c r="I509" s="89"/>
    </row>
    <row r="510" spans="1:9" ht="15.75" x14ac:dyDescent="0.25">
      <c r="A510" s="157" t="s">
        <v>478</v>
      </c>
      <c r="B510" s="174" t="str">
        <f t="shared" si="8"/>
        <v>4033</v>
      </c>
      <c r="C510" s="151" t="s">
        <v>480</v>
      </c>
      <c r="D510" s="148">
        <v>118583.36</v>
      </c>
      <c r="E510" s="148">
        <v>0</v>
      </c>
      <c r="F510" s="148">
        <v>118583.36</v>
      </c>
      <c r="G510" s="148">
        <v>0</v>
      </c>
      <c r="H510" s="158">
        <v>118583.36</v>
      </c>
      <c r="I510" s="89"/>
    </row>
    <row r="511" spans="1:9" ht="15.75" x14ac:dyDescent="0.25">
      <c r="A511" s="157" t="s">
        <v>481</v>
      </c>
      <c r="B511" s="174" t="str">
        <f t="shared" si="8"/>
        <v>4110</v>
      </c>
      <c r="C511" s="165" t="s">
        <v>482</v>
      </c>
      <c r="D511" s="148">
        <v>4190268.31</v>
      </c>
      <c r="E511" s="148">
        <v>0</v>
      </c>
      <c r="F511" s="148">
        <v>4190268.31</v>
      </c>
      <c r="G511" s="148">
        <v>0</v>
      </c>
      <c r="H511" s="158">
        <v>4190268.31</v>
      </c>
      <c r="I511" s="89"/>
    </row>
    <row r="512" spans="1:9" ht="15.75" x14ac:dyDescent="0.25">
      <c r="A512" s="157" t="s">
        <v>481</v>
      </c>
      <c r="B512" s="174" t="str">
        <f t="shared" si="8"/>
        <v>4128</v>
      </c>
      <c r="C512" s="165" t="s">
        <v>483</v>
      </c>
      <c r="D512" s="148">
        <v>3015542.1100000003</v>
      </c>
      <c r="E512" s="148">
        <v>0</v>
      </c>
      <c r="F512" s="148">
        <v>3015542.1100000003</v>
      </c>
      <c r="G512" s="148">
        <v>0</v>
      </c>
      <c r="H512" s="158">
        <v>3015542.1100000003</v>
      </c>
      <c r="I512" s="89"/>
    </row>
    <row r="513" spans="1:9" ht="15.75" x14ac:dyDescent="0.25">
      <c r="A513" s="157" t="s">
        <v>481</v>
      </c>
      <c r="B513" s="174" t="str">
        <f t="shared" si="8"/>
        <v>4125</v>
      </c>
      <c r="C513" s="168" t="s">
        <v>484</v>
      </c>
      <c r="D513" s="148">
        <v>0</v>
      </c>
      <c r="E513" s="148">
        <v>0</v>
      </c>
      <c r="F513" s="148">
        <v>0</v>
      </c>
      <c r="G513" s="148">
        <v>0</v>
      </c>
      <c r="H513" s="158">
        <v>0</v>
      </c>
      <c r="I513" s="89"/>
    </row>
    <row r="514" spans="1:9" ht="15.75" x14ac:dyDescent="0.25">
      <c r="A514" s="157" t="s">
        <v>485</v>
      </c>
      <c r="B514" s="174" t="str">
        <f t="shared" si="8"/>
        <v>4210</v>
      </c>
      <c r="C514" s="165" t="s">
        <v>486</v>
      </c>
      <c r="D514" s="148">
        <v>848773.86</v>
      </c>
      <c r="E514" s="148">
        <v>0</v>
      </c>
      <c r="F514" s="148">
        <v>848773.86</v>
      </c>
      <c r="G514" s="148">
        <v>0</v>
      </c>
      <c r="H514" s="158">
        <v>848773.86</v>
      </c>
      <c r="I514" s="89"/>
    </row>
    <row r="515" spans="1:9" ht="15.75" x14ac:dyDescent="0.25">
      <c r="A515" s="157" t="s">
        <v>248</v>
      </c>
      <c r="B515" s="174" t="str">
        <f t="shared" si="8"/>
        <v>4316</v>
      </c>
      <c r="C515" s="165" t="s">
        <v>487</v>
      </c>
      <c r="D515" s="148">
        <v>5981924.25</v>
      </c>
      <c r="E515" s="148">
        <v>0</v>
      </c>
      <c r="F515" s="148">
        <v>5981924.25</v>
      </c>
      <c r="G515" s="148">
        <v>0</v>
      </c>
      <c r="H515" s="158">
        <v>5981924.25</v>
      </c>
      <c r="I515" s="89"/>
    </row>
    <row r="516" spans="1:9" ht="15.75" x14ac:dyDescent="0.25">
      <c r="A516" s="157" t="s">
        <v>248</v>
      </c>
      <c r="B516" s="174" t="str">
        <f t="shared" si="8"/>
        <v>4325</v>
      </c>
      <c r="C516" s="168" t="s">
        <v>488</v>
      </c>
      <c r="D516" s="148">
        <v>0</v>
      </c>
      <c r="E516" s="148">
        <v>0</v>
      </c>
      <c r="F516" s="148">
        <v>0</v>
      </c>
      <c r="G516" s="148">
        <v>0</v>
      </c>
      <c r="H516" s="158">
        <v>0</v>
      </c>
      <c r="I516" s="89"/>
    </row>
    <row r="517" spans="1:9" ht="15.75" x14ac:dyDescent="0.25">
      <c r="A517" s="157" t="s">
        <v>489</v>
      </c>
      <c r="B517" s="174" t="str">
        <f t="shared" si="8"/>
        <v>4435</v>
      </c>
      <c r="C517" s="165" t="s">
        <v>490</v>
      </c>
      <c r="D517" s="148">
        <v>0</v>
      </c>
      <c r="E517" s="148">
        <v>0</v>
      </c>
      <c r="F517" s="148">
        <v>0</v>
      </c>
      <c r="G517" s="148">
        <v>0</v>
      </c>
      <c r="H517" s="158">
        <v>0</v>
      </c>
      <c r="I517" s="89"/>
    </row>
    <row r="518" spans="1:9" ht="15.75" x14ac:dyDescent="0.25">
      <c r="A518" s="157" t="s">
        <v>491</v>
      </c>
      <c r="B518" s="174" t="str">
        <f t="shared" si="8"/>
        <v>4510</v>
      </c>
      <c r="C518" s="165" t="s">
        <v>492</v>
      </c>
      <c r="D518" s="148">
        <v>0</v>
      </c>
      <c r="E518" s="148">
        <v>0</v>
      </c>
      <c r="F518" s="148">
        <v>0</v>
      </c>
      <c r="G518" s="148">
        <v>0</v>
      </c>
      <c r="H518" s="158">
        <v>0</v>
      </c>
      <c r="I518" s="89"/>
    </row>
    <row r="519" spans="1:9" ht="15.75" x14ac:dyDescent="0.25">
      <c r="A519" s="157" t="s">
        <v>493</v>
      </c>
      <c r="B519" s="174" t="str">
        <f t="shared" si="8"/>
        <v>4612</v>
      </c>
      <c r="C519" s="165" t="s">
        <v>494</v>
      </c>
      <c r="D519" s="148">
        <v>1216310.1200000001</v>
      </c>
      <c r="E519" s="148">
        <v>0</v>
      </c>
      <c r="F519" s="148">
        <v>1216310.1200000001</v>
      </c>
      <c r="G519" s="148">
        <v>0</v>
      </c>
      <c r="H519" s="158">
        <v>1216310.1200000001</v>
      </c>
      <c r="I519" s="89"/>
    </row>
    <row r="520" spans="1:9" ht="15.75" x14ac:dyDescent="0.25">
      <c r="A520" s="157" t="s">
        <v>495</v>
      </c>
      <c r="B520" s="174" t="str">
        <f t="shared" si="8"/>
        <v>4711</v>
      </c>
      <c r="C520" s="165" t="s">
        <v>496</v>
      </c>
      <c r="D520" s="148">
        <v>96180.489999999991</v>
      </c>
      <c r="E520" s="148">
        <v>0</v>
      </c>
      <c r="F520" s="148">
        <v>96180.489999999991</v>
      </c>
      <c r="G520" s="148">
        <v>0</v>
      </c>
      <c r="H520" s="158">
        <v>96180.489999999991</v>
      </c>
      <c r="I520" s="89"/>
    </row>
    <row r="521" spans="1:9" ht="15.75" x14ac:dyDescent="0.25">
      <c r="A521" s="157" t="s">
        <v>497</v>
      </c>
      <c r="B521" s="174" t="str">
        <f t="shared" si="8"/>
        <v>4815</v>
      </c>
      <c r="C521" s="165" t="s">
        <v>498</v>
      </c>
      <c r="D521" s="148">
        <v>474090.78</v>
      </c>
      <c r="E521" s="148">
        <v>0</v>
      </c>
      <c r="F521" s="148">
        <v>474090.78</v>
      </c>
      <c r="G521" s="148">
        <v>0</v>
      </c>
      <c r="H521" s="158">
        <v>474090.78</v>
      </c>
      <c r="I521" s="89"/>
    </row>
    <row r="522" spans="1:9" ht="15.75" x14ac:dyDescent="0.25">
      <c r="A522" s="157" t="s">
        <v>499</v>
      </c>
      <c r="B522" s="174" t="str">
        <f t="shared" si="8"/>
        <v>4949</v>
      </c>
      <c r="C522" s="165" t="s">
        <v>500</v>
      </c>
      <c r="D522" s="148">
        <v>0</v>
      </c>
      <c r="E522" s="148">
        <v>0</v>
      </c>
      <c r="F522" s="148">
        <v>0</v>
      </c>
      <c r="G522" s="148">
        <v>0</v>
      </c>
      <c r="H522" s="158">
        <v>0</v>
      </c>
      <c r="I522" s="89"/>
    </row>
    <row r="523" spans="1:9" ht="15.75" x14ac:dyDescent="0.25">
      <c r="A523" s="157" t="s">
        <v>501</v>
      </c>
      <c r="B523" s="174" t="str">
        <f t="shared" si="8"/>
        <v>5019A</v>
      </c>
      <c r="C523" s="165" t="s">
        <v>502</v>
      </c>
      <c r="D523" s="148">
        <v>26037394.419999998</v>
      </c>
      <c r="E523" s="148">
        <v>0</v>
      </c>
      <c r="F523" s="148">
        <v>26037394.419999998</v>
      </c>
      <c r="G523" s="148">
        <v>0</v>
      </c>
      <c r="H523" s="158">
        <v>26037394.419999998</v>
      </c>
      <c r="I523" s="89"/>
    </row>
    <row r="524" spans="1:9" ht="15.75" x14ac:dyDescent="0.25">
      <c r="A524" s="157" t="s">
        <v>503</v>
      </c>
      <c r="B524" s="174" t="str">
        <f t="shared" si="8"/>
        <v>5119A</v>
      </c>
      <c r="C524" s="165" t="s">
        <v>504</v>
      </c>
      <c r="D524" s="148">
        <v>20725479.59</v>
      </c>
      <c r="E524" s="148">
        <v>0</v>
      </c>
      <c r="F524" s="148">
        <v>20725479.59</v>
      </c>
      <c r="G524" s="148">
        <v>0</v>
      </c>
      <c r="H524" s="158">
        <v>20725479.59</v>
      </c>
      <c r="I524" s="89"/>
    </row>
    <row r="525" spans="1:9" ht="15.75" x14ac:dyDescent="0.25">
      <c r="A525" s="157" t="s">
        <v>505</v>
      </c>
      <c r="B525" s="174" t="str">
        <f t="shared" si="8"/>
        <v>5219A</v>
      </c>
      <c r="C525" s="165" t="s">
        <v>506</v>
      </c>
      <c r="D525" s="148">
        <v>1202413.04</v>
      </c>
      <c r="E525" s="148">
        <v>0</v>
      </c>
      <c r="F525" s="148">
        <v>1202413.04</v>
      </c>
      <c r="G525" s="148">
        <v>0</v>
      </c>
      <c r="H525" s="158">
        <v>1202413.04</v>
      </c>
      <c r="I525" s="89"/>
    </row>
    <row r="526" spans="1:9" ht="15.75" x14ac:dyDescent="0.25">
      <c r="A526" s="157" t="s">
        <v>507</v>
      </c>
      <c r="B526" s="174" t="str">
        <f t="shared" si="8"/>
        <v>5319A</v>
      </c>
      <c r="C526" s="165" t="s">
        <v>508</v>
      </c>
      <c r="D526" s="148">
        <v>5512308.4399999995</v>
      </c>
      <c r="E526" s="148">
        <v>0</v>
      </c>
      <c r="F526" s="148">
        <v>5512308.4399999995</v>
      </c>
      <c r="G526" s="148">
        <v>0</v>
      </c>
      <c r="H526" s="158">
        <v>5512308.4399999995</v>
      </c>
      <c r="I526" s="89"/>
    </row>
    <row r="527" spans="1:9" ht="15.75" x14ac:dyDescent="0.25">
      <c r="A527" s="157" t="s">
        <v>270</v>
      </c>
      <c r="B527" s="174" t="str">
        <f t="shared" si="8"/>
        <v>5438</v>
      </c>
      <c r="C527" s="165" t="s">
        <v>509</v>
      </c>
      <c r="D527" s="148">
        <v>17605.79</v>
      </c>
      <c r="E527" s="148">
        <v>0</v>
      </c>
      <c r="F527" s="148">
        <v>17605.79</v>
      </c>
      <c r="G527" s="148">
        <v>0</v>
      </c>
      <c r="H527" s="158">
        <v>17605.79</v>
      </c>
      <c r="I527" s="89"/>
    </row>
    <row r="528" spans="1:9" ht="15.75" x14ac:dyDescent="0.25">
      <c r="A528" s="157" t="s">
        <v>264</v>
      </c>
      <c r="B528" s="174" t="str">
        <f t="shared" si="8"/>
        <v>5526</v>
      </c>
      <c r="C528" s="165" t="s">
        <v>510</v>
      </c>
      <c r="D528" s="148">
        <v>1382103.27</v>
      </c>
      <c r="E528" s="148">
        <v>0</v>
      </c>
      <c r="F528" s="148">
        <v>1382103.27</v>
      </c>
      <c r="G528" s="148">
        <v>0</v>
      </c>
      <c r="H528" s="158">
        <v>1382103.27</v>
      </c>
      <c r="I528" s="89"/>
    </row>
    <row r="529" spans="1:9" ht="15.75" x14ac:dyDescent="0.25">
      <c r="A529" s="157" t="s">
        <v>276</v>
      </c>
      <c r="B529" s="174" t="str">
        <f t="shared" si="8"/>
        <v>5719A</v>
      </c>
      <c r="C529" s="165" t="s">
        <v>511</v>
      </c>
      <c r="D529" s="148">
        <v>0</v>
      </c>
      <c r="E529" s="148">
        <v>0</v>
      </c>
      <c r="F529" s="148">
        <v>0</v>
      </c>
      <c r="G529" s="148">
        <v>0</v>
      </c>
      <c r="H529" s="158">
        <v>0</v>
      </c>
      <c r="I529" s="89"/>
    </row>
    <row r="530" spans="1:9" ht="15.75" x14ac:dyDescent="0.25">
      <c r="A530" s="157" t="s">
        <v>512</v>
      </c>
      <c r="B530" s="174" t="str">
        <f t="shared" si="8"/>
        <v>5819A</v>
      </c>
      <c r="C530" s="165" t="s">
        <v>513</v>
      </c>
      <c r="D530" s="148">
        <v>5430424.5899999999</v>
      </c>
      <c r="E530" s="148">
        <v>0</v>
      </c>
      <c r="F530" s="148">
        <v>5430424.5899999999</v>
      </c>
      <c r="G530" s="148">
        <v>0</v>
      </c>
      <c r="H530" s="158">
        <v>5430424.5899999999</v>
      </c>
      <c r="I530" s="89"/>
    </row>
    <row r="531" spans="1:9" ht="15.75" x14ac:dyDescent="0.25">
      <c r="A531" s="157" t="s">
        <v>512</v>
      </c>
      <c r="B531" s="174" t="str">
        <f t="shared" si="8"/>
        <v>5829</v>
      </c>
      <c r="C531" s="165" t="s">
        <v>514</v>
      </c>
      <c r="D531" s="148">
        <v>0</v>
      </c>
      <c r="E531" s="148">
        <v>0</v>
      </c>
      <c r="F531" s="148">
        <v>0</v>
      </c>
      <c r="G531" s="148">
        <v>0</v>
      </c>
      <c r="H531" s="158">
        <v>0</v>
      </c>
      <c r="I531" s="89"/>
    </row>
    <row r="532" spans="1:9" ht="15.75" x14ac:dyDescent="0.25">
      <c r="A532" s="157" t="s">
        <v>515</v>
      </c>
      <c r="B532" s="174" t="str">
        <f t="shared" si="8"/>
        <v>5919A</v>
      </c>
      <c r="C532" s="165" t="s">
        <v>516</v>
      </c>
      <c r="D532" s="148">
        <v>0</v>
      </c>
      <c r="E532" s="148">
        <v>0</v>
      </c>
      <c r="F532" s="148">
        <v>0</v>
      </c>
      <c r="G532" s="148">
        <v>0</v>
      </c>
      <c r="H532" s="158">
        <v>0</v>
      </c>
      <c r="I532" s="89"/>
    </row>
    <row r="533" spans="1:9" ht="15.75" x14ac:dyDescent="0.25">
      <c r="A533" s="157" t="s">
        <v>274</v>
      </c>
      <c r="B533" s="174" t="str">
        <f t="shared" si="8"/>
        <v>6019A</v>
      </c>
      <c r="C533" s="151" t="s">
        <v>517</v>
      </c>
      <c r="D533" s="148">
        <v>1966479.67</v>
      </c>
      <c r="E533" s="148">
        <v>0</v>
      </c>
      <c r="F533" s="148">
        <v>1966479.67</v>
      </c>
      <c r="G533" s="148">
        <v>0</v>
      </c>
      <c r="H533" s="158">
        <v>1966479.67</v>
      </c>
      <c r="I533" s="89"/>
    </row>
    <row r="534" spans="1:9" ht="15.75" x14ac:dyDescent="0.25">
      <c r="A534" s="157" t="s">
        <v>518</v>
      </c>
      <c r="B534" s="174" t="str">
        <f t="shared" si="8"/>
        <v>6119A</v>
      </c>
      <c r="C534" s="151" t="s">
        <v>519</v>
      </c>
      <c r="D534" s="148">
        <v>1331060.8400000001</v>
      </c>
      <c r="E534" s="148">
        <v>0</v>
      </c>
      <c r="F534" s="148">
        <v>1331060.8400000001</v>
      </c>
      <c r="G534" s="148">
        <v>0</v>
      </c>
      <c r="H534" s="158">
        <v>1331060.8400000001</v>
      </c>
      <c r="I534" s="89"/>
    </row>
    <row r="535" spans="1:9" ht="15.75" x14ac:dyDescent="0.25">
      <c r="A535" s="157" t="s">
        <v>520</v>
      </c>
      <c r="B535" s="174" t="str">
        <f t="shared" si="8"/>
        <v>6249</v>
      </c>
      <c r="C535" s="165" t="s">
        <v>521</v>
      </c>
      <c r="D535" s="148">
        <v>147214.06999999998</v>
      </c>
      <c r="E535" s="148">
        <v>0</v>
      </c>
      <c r="F535" s="148">
        <v>147214.06999999998</v>
      </c>
      <c r="G535" s="148">
        <v>0</v>
      </c>
      <c r="H535" s="158">
        <v>147214.06999999998</v>
      </c>
      <c r="I535" s="89"/>
    </row>
    <row r="536" spans="1:9" ht="15.75" x14ac:dyDescent="0.25">
      <c r="A536" s="157" t="s">
        <v>522</v>
      </c>
      <c r="B536" s="174" t="str">
        <f t="shared" si="8"/>
        <v>6329</v>
      </c>
      <c r="C536" s="165" t="s">
        <v>523</v>
      </c>
      <c r="D536" s="148">
        <v>101914.51999999999</v>
      </c>
      <c r="E536" s="148">
        <v>0</v>
      </c>
      <c r="F536" s="148">
        <v>101914.51999999999</v>
      </c>
      <c r="G536" s="148">
        <v>0</v>
      </c>
      <c r="H536" s="158">
        <v>101914.51999999999</v>
      </c>
      <c r="I536" s="89"/>
    </row>
    <row r="537" spans="1:9" ht="15.75" x14ac:dyDescent="0.25">
      <c r="A537" s="157" t="s">
        <v>524</v>
      </c>
      <c r="B537" s="174" t="str">
        <f t="shared" ref="B537:B569" si="9">C537</f>
        <v>6407</v>
      </c>
      <c r="C537" s="165" t="s">
        <v>525</v>
      </c>
      <c r="D537" s="148">
        <v>51957.16</v>
      </c>
      <c r="E537" s="148">
        <v>0</v>
      </c>
      <c r="F537" s="148">
        <v>51957.16</v>
      </c>
      <c r="G537" s="148">
        <v>6066045.1600000001</v>
      </c>
      <c r="H537" s="158">
        <v>6118002.3200000003</v>
      </c>
      <c r="I537" s="89"/>
    </row>
    <row r="538" spans="1:9" ht="15.75" x14ac:dyDescent="0.25">
      <c r="A538" s="157" t="s">
        <v>526</v>
      </c>
      <c r="B538" s="174" t="str">
        <f t="shared" si="9"/>
        <v>6519A</v>
      </c>
      <c r="C538" s="165" t="s">
        <v>527</v>
      </c>
      <c r="D538" s="148">
        <v>0</v>
      </c>
      <c r="E538" s="148">
        <v>0</v>
      </c>
      <c r="F538" s="148">
        <v>0</v>
      </c>
      <c r="G538" s="148">
        <v>0</v>
      </c>
      <c r="H538" s="158">
        <v>0</v>
      </c>
      <c r="I538" s="89"/>
    </row>
    <row r="539" spans="1:9" ht="15.75" x14ac:dyDescent="0.25">
      <c r="A539" s="157" t="s">
        <v>528</v>
      </c>
      <c r="B539" s="174" t="str">
        <f t="shared" si="9"/>
        <v>6619A</v>
      </c>
      <c r="C539" s="165" t="s">
        <v>529</v>
      </c>
      <c r="D539" s="148">
        <v>123297.20999999999</v>
      </c>
      <c r="E539" s="148">
        <v>0</v>
      </c>
      <c r="F539" s="148">
        <v>123297.20999999999</v>
      </c>
      <c r="G539" s="148">
        <v>0</v>
      </c>
      <c r="H539" s="158">
        <v>123297.20999999999</v>
      </c>
      <c r="I539" s="89"/>
    </row>
    <row r="540" spans="1:9" ht="15.75" x14ac:dyDescent="0.25">
      <c r="A540" s="157" t="s">
        <v>530</v>
      </c>
      <c r="B540" s="174" t="str">
        <f t="shared" si="9"/>
        <v>6709A</v>
      </c>
      <c r="C540" s="165" t="s">
        <v>531</v>
      </c>
      <c r="D540" s="148">
        <v>53515.97</v>
      </c>
      <c r="E540" s="148">
        <v>0</v>
      </c>
      <c r="F540" s="148">
        <v>53515.97</v>
      </c>
      <c r="G540" s="148">
        <v>0</v>
      </c>
      <c r="H540" s="158">
        <v>53515.97</v>
      </c>
      <c r="I540" s="89"/>
    </row>
    <row r="541" spans="1:9" ht="15.75" x14ac:dyDescent="0.25">
      <c r="A541" s="157" t="s">
        <v>530</v>
      </c>
      <c r="B541" s="174" t="str">
        <f t="shared" si="9"/>
        <v>6733</v>
      </c>
      <c r="C541" s="165" t="s">
        <v>532</v>
      </c>
      <c r="D541" s="148">
        <v>6116.62</v>
      </c>
      <c r="E541" s="148">
        <v>0</v>
      </c>
      <c r="F541" s="148">
        <v>6116.62</v>
      </c>
      <c r="G541" s="148">
        <v>0</v>
      </c>
      <c r="H541" s="158">
        <v>6116.62</v>
      </c>
      <c r="I541" s="89"/>
    </row>
    <row r="542" spans="1:9" ht="15.75" x14ac:dyDescent="0.25">
      <c r="A542" s="157" t="s">
        <v>533</v>
      </c>
      <c r="B542" s="174">
        <f t="shared" si="9"/>
        <v>6840</v>
      </c>
      <c r="C542" s="165">
        <v>6840</v>
      </c>
      <c r="D542" s="148">
        <v>56181.599999999991</v>
      </c>
      <c r="E542" s="148">
        <v>0</v>
      </c>
      <c r="F542" s="148">
        <v>56181.599999999991</v>
      </c>
      <c r="G542" s="148">
        <v>0</v>
      </c>
      <c r="H542" s="158">
        <v>56181.599999999991</v>
      </c>
      <c r="I542" s="89"/>
    </row>
    <row r="543" spans="1:9" ht="15.75" x14ac:dyDescent="0.25">
      <c r="A543" s="157" t="s">
        <v>592</v>
      </c>
      <c r="B543" s="174">
        <f t="shared" si="9"/>
        <v>6940</v>
      </c>
      <c r="C543" s="165">
        <v>6940</v>
      </c>
      <c r="D543" s="148">
        <v>0</v>
      </c>
      <c r="E543" s="148">
        <v>0</v>
      </c>
      <c r="F543" s="148">
        <v>0</v>
      </c>
      <c r="G543" s="148">
        <v>0</v>
      </c>
      <c r="H543" s="158">
        <v>0</v>
      </c>
      <c r="I543" s="89"/>
    </row>
    <row r="544" spans="1:9" ht="15.75" x14ac:dyDescent="0.25">
      <c r="A544" s="157" t="s">
        <v>535</v>
      </c>
      <c r="B544" s="174" t="str">
        <f t="shared" si="9"/>
        <v>7208</v>
      </c>
      <c r="C544" s="165" t="s">
        <v>536</v>
      </c>
      <c r="D544" s="148">
        <v>200330.74</v>
      </c>
      <c r="E544" s="148">
        <v>0</v>
      </c>
      <c r="F544" s="148">
        <v>200330.74</v>
      </c>
      <c r="G544" s="148">
        <v>0</v>
      </c>
      <c r="H544" s="158">
        <v>200330.74</v>
      </c>
      <c r="I544" s="89"/>
    </row>
    <row r="545" spans="1:9" ht="15.75" x14ac:dyDescent="0.25">
      <c r="A545" s="157" t="s">
        <v>347</v>
      </c>
      <c r="B545" s="174" t="str">
        <f t="shared" si="9"/>
        <v>7305A</v>
      </c>
      <c r="C545" s="165" t="s">
        <v>537</v>
      </c>
      <c r="D545" s="148">
        <v>0</v>
      </c>
      <c r="E545" s="148">
        <v>0</v>
      </c>
      <c r="F545" s="148">
        <v>0</v>
      </c>
      <c r="G545" s="148">
        <v>0</v>
      </c>
      <c r="H545" s="158">
        <v>0</v>
      </c>
      <c r="I545" s="89"/>
    </row>
    <row r="546" spans="1:9" ht="15.75" x14ac:dyDescent="0.25">
      <c r="A546" s="157" t="s">
        <v>538</v>
      </c>
      <c r="B546" s="174" t="str">
        <f t="shared" si="9"/>
        <v>7405A</v>
      </c>
      <c r="C546" s="165" t="s">
        <v>539</v>
      </c>
      <c r="D546" s="148">
        <v>1693443.05</v>
      </c>
      <c r="E546" s="148">
        <v>0</v>
      </c>
      <c r="F546" s="148">
        <v>1693443.05</v>
      </c>
      <c r="G546" s="148">
        <v>0</v>
      </c>
      <c r="H546" s="158">
        <v>1693443.05</v>
      </c>
      <c r="I546" s="89"/>
    </row>
    <row r="547" spans="1:9" ht="15.75" x14ac:dyDescent="0.25">
      <c r="A547" s="157" t="s">
        <v>538</v>
      </c>
      <c r="B547" s="174" t="str">
        <f t="shared" si="9"/>
        <v>7425</v>
      </c>
      <c r="C547" s="168" t="s">
        <v>540</v>
      </c>
      <c r="D547" s="148">
        <v>0</v>
      </c>
      <c r="E547" s="148">
        <v>0</v>
      </c>
      <c r="F547" s="148">
        <v>0</v>
      </c>
      <c r="G547" s="148">
        <v>0</v>
      </c>
      <c r="H547" s="158">
        <v>0</v>
      </c>
      <c r="I547" s="89"/>
    </row>
    <row r="548" spans="1:9" ht="15.75" x14ac:dyDescent="0.25">
      <c r="A548" s="157" t="s">
        <v>541</v>
      </c>
      <c r="B548" s="174" t="str">
        <f t="shared" si="9"/>
        <v>7538</v>
      </c>
      <c r="C548" s="151" t="s">
        <v>542</v>
      </c>
      <c r="D548" s="148">
        <v>110273.37000000001</v>
      </c>
      <c r="E548" s="148">
        <v>0</v>
      </c>
      <c r="F548" s="148">
        <v>110273.37000000001</v>
      </c>
      <c r="G548" s="148">
        <v>0</v>
      </c>
      <c r="H548" s="158">
        <v>110273.37000000001</v>
      </c>
      <c r="I548" s="89"/>
    </row>
    <row r="549" spans="1:9" ht="15.75" x14ac:dyDescent="0.25">
      <c r="A549" s="157" t="s">
        <v>541</v>
      </c>
      <c r="B549" s="174" t="str">
        <f t="shared" si="9"/>
        <v>7525</v>
      </c>
      <c r="C549" s="166" t="s">
        <v>543</v>
      </c>
      <c r="D549" s="148">
        <v>0</v>
      </c>
      <c r="E549" s="148">
        <v>0</v>
      </c>
      <c r="F549" s="148">
        <v>0</v>
      </c>
      <c r="G549" s="148">
        <v>0</v>
      </c>
      <c r="H549" s="158">
        <v>0</v>
      </c>
      <c r="I549" s="89"/>
    </row>
    <row r="550" spans="1:9" ht="15.75" x14ac:dyDescent="0.25">
      <c r="A550" s="157" t="s">
        <v>544</v>
      </c>
      <c r="B550" s="174" t="str">
        <f t="shared" si="9"/>
        <v>7932</v>
      </c>
      <c r="C550" s="165" t="s">
        <v>545</v>
      </c>
      <c r="D550" s="148">
        <v>8216.74</v>
      </c>
      <c r="E550" s="148">
        <v>0</v>
      </c>
      <c r="F550" s="148">
        <v>8216.74</v>
      </c>
      <c r="G550" s="148">
        <v>0</v>
      </c>
      <c r="H550" s="158">
        <v>8216.74</v>
      </c>
      <c r="I550" s="89"/>
    </row>
    <row r="551" spans="1:9" ht="15.75" x14ac:dyDescent="0.25">
      <c r="A551" s="157" t="s">
        <v>546</v>
      </c>
      <c r="B551" s="174">
        <f t="shared" si="9"/>
        <v>8040</v>
      </c>
      <c r="C551" s="165">
        <v>8040</v>
      </c>
      <c r="D551" s="148">
        <v>2589.94</v>
      </c>
      <c r="E551" s="148">
        <v>0</v>
      </c>
      <c r="F551" s="148">
        <v>2589.94</v>
      </c>
      <c r="G551" s="148">
        <v>0</v>
      </c>
      <c r="H551" s="158">
        <v>2589.94</v>
      </c>
      <c r="I551" s="89"/>
    </row>
    <row r="552" spans="1:9" ht="15.75" x14ac:dyDescent="0.25">
      <c r="A552" s="157" t="s">
        <v>548</v>
      </c>
      <c r="B552" s="174" t="str">
        <f t="shared" si="9"/>
        <v>8132</v>
      </c>
      <c r="C552" s="165" t="s">
        <v>549</v>
      </c>
      <c r="D552" s="148">
        <v>2830.22</v>
      </c>
      <c r="E552" s="148">
        <v>0</v>
      </c>
      <c r="F552" s="148">
        <v>2830.22</v>
      </c>
      <c r="G552" s="148">
        <v>120314</v>
      </c>
      <c r="H552" s="158">
        <v>123144.22</v>
      </c>
      <c r="I552" s="89"/>
    </row>
    <row r="553" spans="1:9" ht="15.75" x14ac:dyDescent="0.25">
      <c r="A553" s="169" t="s">
        <v>550</v>
      </c>
      <c r="B553" s="174" t="str">
        <f t="shared" si="9"/>
        <v>8340</v>
      </c>
      <c r="C553" s="165" t="s">
        <v>551</v>
      </c>
      <c r="D553" s="148">
        <v>436.74</v>
      </c>
      <c r="E553" s="148">
        <v>0</v>
      </c>
      <c r="F553" s="148">
        <v>436.74</v>
      </c>
      <c r="G553" s="148">
        <v>0</v>
      </c>
      <c r="H553" s="158">
        <v>436.74</v>
      </c>
      <c r="I553" s="89"/>
    </row>
    <row r="554" spans="1:9" ht="15.75" x14ac:dyDescent="0.25">
      <c r="A554" s="157" t="s">
        <v>333</v>
      </c>
      <c r="B554" s="174" t="str">
        <f t="shared" si="9"/>
        <v>8440</v>
      </c>
      <c r="C554" s="165" t="s">
        <v>552</v>
      </c>
      <c r="D554" s="148">
        <v>376.5</v>
      </c>
      <c r="E554" s="148">
        <v>0</v>
      </c>
      <c r="F554" s="148">
        <v>376.5</v>
      </c>
      <c r="G554" s="148">
        <v>0</v>
      </c>
      <c r="H554" s="158">
        <v>376.5</v>
      </c>
      <c r="I554" s="89"/>
    </row>
    <row r="555" spans="1:9" ht="15.75" x14ac:dyDescent="0.25">
      <c r="A555" s="157" t="s">
        <v>553</v>
      </c>
      <c r="B555" s="174" t="str">
        <f t="shared" si="9"/>
        <v>8809A</v>
      </c>
      <c r="C555" s="165" t="s">
        <v>554</v>
      </c>
      <c r="D555" s="148">
        <v>19747.789999999997</v>
      </c>
      <c r="E555" s="148">
        <v>0</v>
      </c>
      <c r="F555" s="148">
        <v>19747.789999999997</v>
      </c>
      <c r="G555" s="148">
        <v>0</v>
      </c>
      <c r="H555" s="158">
        <v>19747.789999999997</v>
      </c>
      <c r="I555" s="89"/>
    </row>
    <row r="556" spans="1:9" ht="15.75" x14ac:dyDescent="0.25">
      <c r="A556" s="157" t="s">
        <v>555</v>
      </c>
      <c r="B556" s="174" t="str">
        <f t="shared" si="9"/>
        <v>9040</v>
      </c>
      <c r="C556" s="151" t="s">
        <v>556</v>
      </c>
      <c r="D556" s="148">
        <v>17.239999999999998</v>
      </c>
      <c r="E556" s="148">
        <v>0</v>
      </c>
      <c r="F556" s="148">
        <v>17.239999999999998</v>
      </c>
      <c r="G556" s="148">
        <v>0</v>
      </c>
      <c r="H556" s="158">
        <v>17.239999999999998</v>
      </c>
      <c r="I556" s="89"/>
    </row>
    <row r="557" spans="1:9" ht="15.75" x14ac:dyDescent="0.25">
      <c r="A557" s="157" t="s">
        <v>557</v>
      </c>
      <c r="B557" s="174" t="str">
        <f t="shared" si="9"/>
        <v>9201A</v>
      </c>
      <c r="C557" s="151" t="s">
        <v>558</v>
      </c>
      <c r="D557" s="148">
        <v>135165.97999999998</v>
      </c>
      <c r="E557" s="148">
        <v>0</v>
      </c>
      <c r="F557" s="148">
        <v>135165.97999999998</v>
      </c>
      <c r="G557" s="148">
        <v>0</v>
      </c>
      <c r="H557" s="158">
        <v>135165.97999999998</v>
      </c>
      <c r="I557" s="89"/>
    </row>
    <row r="558" spans="1:9" ht="15.75" x14ac:dyDescent="0.25">
      <c r="A558" s="157" t="s">
        <v>559</v>
      </c>
      <c r="B558" s="174" t="str">
        <f t="shared" si="9"/>
        <v>9301A</v>
      </c>
      <c r="C558" s="151" t="s">
        <v>560</v>
      </c>
      <c r="D558" s="148">
        <v>164186.91</v>
      </c>
      <c r="E558" s="148">
        <v>0</v>
      </c>
      <c r="F558" s="148">
        <v>164186.91</v>
      </c>
      <c r="G558" s="148">
        <v>0</v>
      </c>
      <c r="H558" s="158">
        <v>164186.91</v>
      </c>
      <c r="I558" s="89"/>
    </row>
    <row r="559" spans="1:9" ht="15.75" x14ac:dyDescent="0.25">
      <c r="A559" s="157" t="s">
        <v>561</v>
      </c>
      <c r="B559" s="174" t="str">
        <f t="shared" si="9"/>
        <v>9449</v>
      </c>
      <c r="C559" s="151" t="s">
        <v>562</v>
      </c>
      <c r="D559" s="148">
        <v>20947.61</v>
      </c>
      <c r="E559" s="148">
        <v>0</v>
      </c>
      <c r="F559" s="148">
        <v>20947.61</v>
      </c>
      <c r="G559" s="148">
        <v>0</v>
      </c>
      <c r="H559" s="158">
        <v>20947.61</v>
      </c>
      <c r="I559" s="89"/>
    </row>
    <row r="560" spans="1:9" ht="15.75" x14ac:dyDescent="0.25">
      <c r="A560" s="157" t="s">
        <v>563</v>
      </c>
      <c r="B560" s="174" t="str">
        <f t="shared" si="9"/>
        <v>9618A</v>
      </c>
      <c r="C560" s="151" t="s">
        <v>564</v>
      </c>
      <c r="D560" s="148">
        <v>0</v>
      </c>
      <c r="E560" s="148">
        <v>0</v>
      </c>
      <c r="F560" s="148">
        <v>0</v>
      </c>
      <c r="G560" s="148">
        <v>0</v>
      </c>
      <c r="H560" s="158">
        <v>0</v>
      </c>
      <c r="I560" s="89"/>
    </row>
    <row r="561" spans="1:9" ht="15.75" x14ac:dyDescent="0.25">
      <c r="A561" s="157" t="s">
        <v>566</v>
      </c>
      <c r="B561" s="174" t="str">
        <f t="shared" si="9"/>
        <v>9818A</v>
      </c>
      <c r="C561" s="166" t="s">
        <v>565</v>
      </c>
      <c r="D561" s="148">
        <v>308652663.76999998</v>
      </c>
      <c r="E561" s="148">
        <v>14240843.390000045</v>
      </c>
      <c r="F561" s="148">
        <v>322893507.16000003</v>
      </c>
      <c r="G561" s="148">
        <v>0</v>
      </c>
      <c r="H561" s="158">
        <v>322893507.16000003</v>
      </c>
      <c r="I561" s="89"/>
    </row>
    <row r="562" spans="1:9" ht="15.75" x14ac:dyDescent="0.25">
      <c r="A562" s="157" t="s">
        <v>567</v>
      </c>
      <c r="B562" s="174" t="str">
        <f t="shared" si="9"/>
        <v>BB49</v>
      </c>
      <c r="C562" s="151" t="s">
        <v>568</v>
      </c>
      <c r="D562" s="148">
        <v>0</v>
      </c>
      <c r="E562" s="148">
        <v>0</v>
      </c>
      <c r="F562" s="148">
        <v>0</v>
      </c>
      <c r="G562" s="148">
        <v>0</v>
      </c>
      <c r="H562" s="158">
        <v>0</v>
      </c>
      <c r="I562" s="89"/>
    </row>
    <row r="563" spans="1:9" ht="15.75" x14ac:dyDescent="0.25">
      <c r="A563" s="157" t="s">
        <v>569</v>
      </c>
      <c r="B563" s="174" t="str">
        <f t="shared" si="9"/>
        <v>AA</v>
      </c>
      <c r="C563" s="149" t="s">
        <v>570</v>
      </c>
      <c r="D563" s="148"/>
      <c r="E563" s="148">
        <v>0</v>
      </c>
      <c r="F563" s="148">
        <v>0</v>
      </c>
      <c r="G563" s="148">
        <v>0</v>
      </c>
      <c r="H563" s="158">
        <v>0</v>
      </c>
      <c r="I563" s="89"/>
    </row>
    <row r="564" spans="1:9" ht="15.75" x14ac:dyDescent="0.25">
      <c r="A564" s="157" t="s">
        <v>571</v>
      </c>
      <c r="B564" s="174" t="str">
        <f t="shared" si="9"/>
        <v>BB</v>
      </c>
      <c r="C564" s="149" t="s">
        <v>587</v>
      </c>
      <c r="D564" s="148"/>
      <c r="E564" s="148">
        <v>0</v>
      </c>
      <c r="F564" s="148">
        <v>0</v>
      </c>
      <c r="G564" s="148">
        <v>27973.16</v>
      </c>
      <c r="H564" s="158">
        <v>27973.16</v>
      </c>
      <c r="I564" s="89"/>
    </row>
    <row r="565" spans="1:9" ht="15.75" x14ac:dyDescent="0.25">
      <c r="A565" s="157" t="s">
        <v>572</v>
      </c>
      <c r="B565" s="174" t="str">
        <f t="shared" si="9"/>
        <v>CC</v>
      </c>
      <c r="C565" s="149" t="s">
        <v>588</v>
      </c>
      <c r="D565" s="148"/>
      <c r="E565" s="148">
        <v>0</v>
      </c>
      <c r="F565" s="148">
        <v>0</v>
      </c>
      <c r="G565" s="148">
        <v>16079784.700000003</v>
      </c>
      <c r="H565" s="158">
        <v>16079784.700000003</v>
      </c>
      <c r="I565" s="89"/>
    </row>
    <row r="566" spans="1:9" ht="15.75" x14ac:dyDescent="0.25">
      <c r="A566" s="157" t="s">
        <v>299</v>
      </c>
      <c r="B566" s="174" t="str">
        <f t="shared" si="9"/>
        <v>DD</v>
      </c>
      <c r="C566" s="149" t="s">
        <v>589</v>
      </c>
      <c r="D566" s="148"/>
      <c r="E566" s="148">
        <v>0</v>
      </c>
      <c r="F566" s="148">
        <v>0</v>
      </c>
      <c r="G566" s="148">
        <v>1039940.2</v>
      </c>
      <c r="H566" s="158">
        <v>1039940.2</v>
      </c>
      <c r="I566" s="89"/>
    </row>
    <row r="567" spans="1:9" ht="15.75" x14ac:dyDescent="0.25">
      <c r="A567" s="157" t="s">
        <v>300</v>
      </c>
      <c r="B567" s="174" t="str">
        <f t="shared" si="9"/>
        <v>QQ</v>
      </c>
      <c r="C567" s="151" t="s">
        <v>573</v>
      </c>
      <c r="D567" s="148"/>
      <c r="E567" s="148">
        <v>0</v>
      </c>
      <c r="F567" s="148">
        <v>0</v>
      </c>
      <c r="G567" s="148">
        <v>0</v>
      </c>
      <c r="H567" s="158">
        <v>0</v>
      </c>
      <c r="I567" s="89"/>
    </row>
    <row r="568" spans="1:9" ht="15.75" x14ac:dyDescent="0.25">
      <c r="A568" s="157" t="s">
        <v>574</v>
      </c>
      <c r="B568" s="174" t="str">
        <f t="shared" si="9"/>
        <v>EE</v>
      </c>
      <c r="C568" s="149" t="s">
        <v>590</v>
      </c>
      <c r="D568" s="148"/>
      <c r="E568" s="148">
        <v>0</v>
      </c>
      <c r="F568" s="148">
        <v>0</v>
      </c>
      <c r="G568" s="148">
        <v>0</v>
      </c>
      <c r="H568" s="158">
        <v>0</v>
      </c>
      <c r="I568" s="89"/>
    </row>
    <row r="569" spans="1:9" ht="15.75" x14ac:dyDescent="0.25">
      <c r="A569" s="157" t="s">
        <v>575</v>
      </c>
      <c r="B569" s="174" t="str">
        <f t="shared" si="9"/>
        <v>RB</v>
      </c>
      <c r="C569" s="149" t="s">
        <v>576</v>
      </c>
      <c r="D569" s="148"/>
      <c r="E569" s="148">
        <v>0</v>
      </c>
      <c r="F569" s="148">
        <v>0</v>
      </c>
      <c r="G569" s="148">
        <v>0</v>
      </c>
      <c r="H569" s="158">
        <v>0</v>
      </c>
      <c r="I569" s="89"/>
    </row>
    <row r="570" spans="1:9" ht="15.75" x14ac:dyDescent="0.25">
      <c r="A570" s="157"/>
      <c r="B570" s="174"/>
      <c r="C570" s="162"/>
      <c r="D570" s="152" t="s">
        <v>577</v>
      </c>
      <c r="E570" s="152" t="s">
        <v>577</v>
      </c>
      <c r="F570" s="152" t="s">
        <v>577</v>
      </c>
      <c r="G570" s="152" t="s">
        <v>577</v>
      </c>
      <c r="H570" s="170" t="s">
        <v>577</v>
      </c>
      <c r="I570" s="89"/>
    </row>
    <row r="571" spans="1:9" ht="15.75" x14ac:dyDescent="0.25">
      <c r="A571" s="157" t="s">
        <v>578</v>
      </c>
      <c r="B571" s="174"/>
      <c r="C571" s="162"/>
      <c r="D571" s="148">
        <v>510044592.49000001</v>
      </c>
      <c r="E571" s="148">
        <v>14356320.980000045</v>
      </c>
      <c r="F571" s="148">
        <v>524400913.47000009</v>
      </c>
      <c r="G571" s="148">
        <v>24055010.670000002</v>
      </c>
      <c r="H571" s="158">
        <v>548455924.14000022</v>
      </c>
      <c r="I571" s="89"/>
    </row>
    <row r="572" spans="1:9" ht="15.75" x14ac:dyDescent="0.25">
      <c r="A572" s="157"/>
      <c r="B572" s="174"/>
      <c r="C572" s="148"/>
      <c r="D572" s="152" t="s">
        <v>397</v>
      </c>
      <c r="E572" s="152" t="s">
        <v>397</v>
      </c>
      <c r="F572" s="152" t="s">
        <v>397</v>
      </c>
      <c r="G572" s="152" t="s">
        <v>397</v>
      </c>
      <c r="H572" s="170" t="s">
        <v>397</v>
      </c>
      <c r="I572" s="89"/>
    </row>
    <row r="573" spans="1:9" ht="15.75" x14ac:dyDescent="0.25">
      <c r="A573" s="157"/>
      <c r="B573" s="174"/>
      <c r="C573" s="148"/>
      <c r="D573" s="148"/>
      <c r="E573" s="148"/>
      <c r="F573" s="148"/>
      <c r="G573" s="148"/>
      <c r="H573" s="158"/>
      <c r="I573" s="89"/>
    </row>
    <row r="574" spans="1:9" ht="15.75" x14ac:dyDescent="0.25">
      <c r="A574" s="157"/>
      <c r="B574" s="174"/>
      <c r="C574" s="148"/>
      <c r="D574" s="148"/>
      <c r="E574" s="148"/>
      <c r="F574" s="148"/>
      <c r="G574" s="148"/>
      <c r="H574" s="158">
        <v>225562416.9800002</v>
      </c>
      <c r="I574" s="89"/>
    </row>
    <row r="575" spans="1:9" ht="15.75" x14ac:dyDescent="0.25">
      <c r="A575" s="157"/>
      <c r="B575" s="174"/>
      <c r="C575" s="148"/>
      <c r="D575" s="148"/>
      <c r="E575" s="148"/>
      <c r="F575" s="148"/>
      <c r="G575" s="148"/>
      <c r="H575" s="158"/>
      <c r="I575" s="89"/>
    </row>
    <row r="576" spans="1:9" ht="15.75" x14ac:dyDescent="0.25">
      <c r="A576" s="157"/>
      <c r="B576" s="174"/>
      <c r="C576" s="148"/>
      <c r="D576" s="148"/>
      <c r="E576" s="148"/>
      <c r="F576" s="148"/>
      <c r="G576" s="148"/>
      <c r="H576" s="158"/>
      <c r="I576" s="89"/>
    </row>
    <row r="577" spans="1:11" ht="15.75" x14ac:dyDescent="0.25">
      <c r="A577" s="157"/>
      <c r="B577" s="174"/>
      <c r="C577" s="148"/>
      <c r="D577" s="148"/>
      <c r="E577" s="148"/>
      <c r="F577" s="148"/>
      <c r="G577" s="148"/>
      <c r="H577" s="158"/>
      <c r="I577" s="89"/>
    </row>
    <row r="578" spans="1:11" ht="16.5" thickBot="1" x14ac:dyDescent="0.3">
      <c r="A578" s="171"/>
      <c r="B578" s="187"/>
      <c r="C578" s="172"/>
      <c r="D578" s="172"/>
      <c r="E578" s="172"/>
      <c r="F578" s="172"/>
      <c r="G578" s="172" t="s">
        <v>579</v>
      </c>
      <c r="H578" s="173">
        <v>0</v>
      </c>
      <c r="I578" s="89"/>
    </row>
    <row r="579" spans="1:11" ht="15.75" x14ac:dyDescent="0.25">
      <c r="A579" s="148"/>
      <c r="B579" s="174"/>
      <c r="C579" s="148"/>
      <c r="D579" s="148"/>
      <c r="E579" s="148"/>
      <c r="F579" s="148"/>
      <c r="G579" s="148"/>
      <c r="H579" s="148"/>
      <c r="I579" s="89"/>
    </row>
    <row r="580" spans="1:11" ht="16.5" thickBot="1" x14ac:dyDescent="0.3">
      <c r="A580" s="148"/>
      <c r="B580" s="174"/>
      <c r="C580" s="148"/>
      <c r="D580" s="148"/>
      <c r="E580" s="148"/>
      <c r="F580" s="148"/>
      <c r="G580" s="148"/>
      <c r="H580" s="148"/>
      <c r="I580" s="89"/>
    </row>
    <row r="581" spans="1:11" ht="15.75" x14ac:dyDescent="0.25">
      <c r="A581" s="154"/>
      <c r="B581" s="186"/>
      <c r="C581" s="155"/>
      <c r="D581" s="155" t="s">
        <v>394</v>
      </c>
      <c r="E581" s="155"/>
      <c r="F581" s="155"/>
      <c r="G581" s="155"/>
      <c r="H581" s="156"/>
      <c r="I581" s="89"/>
    </row>
    <row r="582" spans="1:11" ht="15.75" x14ac:dyDescent="0.25">
      <c r="A582" s="157"/>
      <c r="B582" s="174"/>
      <c r="C582" s="148"/>
      <c r="D582" s="148" t="s">
        <v>582</v>
      </c>
      <c r="E582" s="148"/>
      <c r="F582" s="148"/>
      <c r="G582" s="148"/>
      <c r="H582" s="158"/>
      <c r="I582" s="89"/>
    </row>
    <row r="583" spans="1:11" ht="15.75" x14ac:dyDescent="0.25">
      <c r="A583" s="157" t="s">
        <v>595</v>
      </c>
      <c r="B583" s="174"/>
      <c r="C583" s="148"/>
      <c r="D583" s="148"/>
      <c r="E583" s="153" t="s">
        <v>396</v>
      </c>
      <c r="F583" s="148"/>
      <c r="G583" s="148"/>
      <c r="H583" s="158"/>
      <c r="I583" s="89"/>
    </row>
    <row r="584" spans="1:11" ht="15.75" x14ac:dyDescent="0.25">
      <c r="A584" s="159" t="s">
        <v>397</v>
      </c>
      <c r="B584" s="174"/>
      <c r="C584" s="160" t="s">
        <v>397</v>
      </c>
      <c r="D584" s="160" t="s">
        <v>397</v>
      </c>
      <c r="E584" s="160" t="s">
        <v>397</v>
      </c>
      <c r="F584" s="160" t="s">
        <v>397</v>
      </c>
      <c r="G584" s="160" t="s">
        <v>397</v>
      </c>
      <c r="H584" s="161" t="s">
        <v>397</v>
      </c>
      <c r="I584" s="89"/>
    </row>
    <row r="585" spans="1:11" ht="15.75" x14ac:dyDescent="0.25">
      <c r="A585" s="157" t="s">
        <v>398</v>
      </c>
      <c r="B585" s="174"/>
      <c r="C585" s="162"/>
      <c r="D585" s="150" t="s">
        <v>185</v>
      </c>
      <c r="E585" s="150" t="s">
        <v>185</v>
      </c>
      <c r="F585" s="150" t="s">
        <v>399</v>
      </c>
      <c r="G585" s="150" t="s">
        <v>185</v>
      </c>
      <c r="H585" s="163" t="s">
        <v>400</v>
      </c>
      <c r="I585" s="89"/>
    </row>
    <row r="586" spans="1:11" ht="15.75" x14ac:dyDescent="0.25">
      <c r="A586" s="157"/>
      <c r="B586" s="174"/>
      <c r="C586" s="162"/>
      <c r="D586" s="150" t="s">
        <v>401</v>
      </c>
      <c r="E586" s="150" t="s">
        <v>402</v>
      </c>
      <c r="F586" s="150" t="s">
        <v>402</v>
      </c>
      <c r="G586" s="150" t="s">
        <v>403</v>
      </c>
      <c r="H586" s="163" t="s">
        <v>404</v>
      </c>
      <c r="I586" s="89"/>
    </row>
    <row r="587" spans="1:11" ht="15.75" x14ac:dyDescent="0.25">
      <c r="A587" s="157"/>
      <c r="B587" s="174"/>
      <c r="C587" s="162"/>
      <c r="D587" s="150" t="s">
        <v>405</v>
      </c>
      <c r="E587" s="150" t="s">
        <v>406</v>
      </c>
      <c r="F587" s="148"/>
      <c r="G587" s="150" t="s">
        <v>406</v>
      </c>
      <c r="H587" s="163" t="s">
        <v>583</v>
      </c>
      <c r="I587" s="89"/>
    </row>
    <row r="588" spans="1:11" ht="15.75" x14ac:dyDescent="0.25">
      <c r="A588" s="159" t="s">
        <v>397</v>
      </c>
      <c r="B588" s="174"/>
      <c r="C588" s="160" t="s">
        <v>397</v>
      </c>
      <c r="D588" s="160" t="s">
        <v>397</v>
      </c>
      <c r="E588" s="160" t="s">
        <v>397</v>
      </c>
      <c r="F588" s="160" t="s">
        <v>397</v>
      </c>
      <c r="G588" s="160" t="s">
        <v>397</v>
      </c>
      <c r="H588" s="161" t="s">
        <v>397</v>
      </c>
      <c r="I588" s="89"/>
    </row>
    <row r="589" spans="1:11" ht="15.75" x14ac:dyDescent="0.25">
      <c r="A589" s="157" t="s">
        <v>408</v>
      </c>
      <c r="B589" s="174" t="str">
        <f>C589</f>
        <v>00</v>
      </c>
      <c r="C589" s="164" t="s">
        <v>409</v>
      </c>
      <c r="D589" s="148"/>
      <c r="E589" s="148">
        <v>126739.39</v>
      </c>
      <c r="F589" s="148">
        <v>126739.39</v>
      </c>
      <c r="G589" s="148">
        <v>0</v>
      </c>
      <c r="H589" s="158">
        <v>126739.39</v>
      </c>
      <c r="I589" s="89"/>
      <c r="J589" s="175">
        <v>126739.39</v>
      </c>
      <c r="K589" s="176">
        <f>H589-J589</f>
        <v>0</v>
      </c>
    </row>
    <row r="590" spans="1:11" ht="15.75" x14ac:dyDescent="0.25">
      <c r="A590" s="157" t="s">
        <v>410</v>
      </c>
      <c r="B590" s="174" t="str">
        <f t="shared" ref="B590:B653" si="10">C590</f>
        <v>0201A</v>
      </c>
      <c r="C590" s="165" t="s">
        <v>411</v>
      </c>
      <c r="D590" s="148">
        <v>7467655.6899999995</v>
      </c>
      <c r="E590" s="148">
        <v>0</v>
      </c>
      <c r="F590" s="148">
        <v>7467655.6899999995</v>
      </c>
      <c r="G590" s="148">
        <v>5270992.1900000004</v>
      </c>
      <c r="H590" s="158">
        <v>12738647.879999999</v>
      </c>
      <c r="I590" s="89"/>
      <c r="J590" s="175">
        <v>12738647.879999999</v>
      </c>
      <c r="K590" s="176">
        <f t="shared" ref="K590:K595" si="11">H590-J590</f>
        <v>0</v>
      </c>
    </row>
    <row r="591" spans="1:11" ht="15.75" x14ac:dyDescent="0.25">
      <c r="A591" s="157" t="s">
        <v>410</v>
      </c>
      <c r="B591" s="174" t="str">
        <f t="shared" si="10"/>
        <v>0237</v>
      </c>
      <c r="C591" s="165" t="s">
        <v>412</v>
      </c>
      <c r="D591" s="148">
        <v>229000.66</v>
      </c>
      <c r="E591" s="148">
        <v>0</v>
      </c>
      <c r="F591" s="148">
        <v>229000.66</v>
      </c>
      <c r="G591" s="148">
        <v>0</v>
      </c>
      <c r="H591" s="158">
        <v>229000.66</v>
      </c>
      <c r="I591" s="89"/>
      <c r="J591" s="175">
        <v>229000.66</v>
      </c>
      <c r="K591" s="176">
        <f t="shared" si="11"/>
        <v>0</v>
      </c>
    </row>
    <row r="592" spans="1:11" ht="15.75" x14ac:dyDescent="0.25">
      <c r="A592" s="157" t="s">
        <v>413</v>
      </c>
      <c r="B592" s="174" t="str">
        <f t="shared" si="10"/>
        <v>0302A</v>
      </c>
      <c r="C592" s="165" t="s">
        <v>414</v>
      </c>
      <c r="D592" s="148">
        <v>180510.82</v>
      </c>
      <c r="E592" s="148">
        <v>0</v>
      </c>
      <c r="F592" s="148">
        <v>180510.82</v>
      </c>
      <c r="G592" s="148">
        <v>0</v>
      </c>
      <c r="H592" s="158">
        <v>180510.82</v>
      </c>
      <c r="I592" s="89"/>
      <c r="J592" s="175">
        <v>180510.82</v>
      </c>
      <c r="K592" s="176">
        <f t="shared" si="11"/>
        <v>0</v>
      </c>
    </row>
    <row r="593" spans="1:11" ht="15.75" x14ac:dyDescent="0.25">
      <c r="A593" s="157" t="s">
        <v>415</v>
      </c>
      <c r="B593" s="174" t="str">
        <f t="shared" si="10"/>
        <v>0410</v>
      </c>
      <c r="C593" s="165" t="s">
        <v>416</v>
      </c>
      <c r="D593" s="148">
        <v>565743.35999999999</v>
      </c>
      <c r="E593" s="148">
        <v>0</v>
      </c>
      <c r="F593" s="148">
        <v>565743.35999999999</v>
      </c>
      <c r="G593" s="148">
        <v>0</v>
      </c>
      <c r="H593" s="158">
        <v>565743.35999999999</v>
      </c>
      <c r="I593" s="89"/>
      <c r="J593" s="175">
        <v>565743.35999999999</v>
      </c>
      <c r="K593" s="176">
        <f t="shared" si="11"/>
        <v>0</v>
      </c>
    </row>
    <row r="594" spans="1:11" ht="15.75" x14ac:dyDescent="0.25">
      <c r="A594" s="157" t="s">
        <v>417</v>
      </c>
      <c r="B594" s="174" t="str">
        <f t="shared" si="10"/>
        <v>0519A</v>
      </c>
      <c r="C594" s="151" t="s">
        <v>418</v>
      </c>
      <c r="D594" s="148">
        <v>0</v>
      </c>
      <c r="E594" s="148">
        <v>0</v>
      </c>
      <c r="F594" s="148">
        <v>0</v>
      </c>
      <c r="G594" s="148">
        <v>0</v>
      </c>
      <c r="H594" s="158">
        <v>0</v>
      </c>
      <c r="I594" s="89"/>
      <c r="J594" s="175">
        <v>0</v>
      </c>
      <c r="K594" s="176">
        <f t="shared" si="11"/>
        <v>0</v>
      </c>
    </row>
    <row r="595" spans="1:11" ht="15.75" x14ac:dyDescent="0.25">
      <c r="A595" s="157" t="s">
        <v>419</v>
      </c>
      <c r="B595" s="174" t="str">
        <f t="shared" si="10"/>
        <v>0602A</v>
      </c>
      <c r="C595" s="165" t="s">
        <v>420</v>
      </c>
      <c r="D595" s="148">
        <v>0</v>
      </c>
      <c r="E595" s="148">
        <v>0</v>
      </c>
      <c r="F595" s="148">
        <v>0</v>
      </c>
      <c r="G595" s="148">
        <v>0</v>
      </c>
      <c r="H595" s="158">
        <v>0</v>
      </c>
      <c r="I595" s="89"/>
      <c r="J595" s="175"/>
      <c r="K595" s="176">
        <f t="shared" si="11"/>
        <v>0</v>
      </c>
    </row>
    <row r="596" spans="1:11" ht="15.75" x14ac:dyDescent="0.25">
      <c r="A596" s="157" t="s">
        <v>421</v>
      </c>
      <c r="B596" s="174" t="str">
        <f t="shared" si="10"/>
        <v>0719A</v>
      </c>
      <c r="C596" s="151" t="s">
        <v>422</v>
      </c>
      <c r="D596" s="148">
        <v>244484.69</v>
      </c>
      <c r="E596" s="148">
        <v>0</v>
      </c>
      <c r="F596" s="148">
        <v>244484.69</v>
      </c>
      <c r="G596" s="148">
        <v>0</v>
      </c>
      <c r="H596" s="158">
        <v>244484.69</v>
      </c>
      <c r="I596" s="89"/>
      <c r="J596" s="175">
        <v>244484.69</v>
      </c>
      <c r="K596" s="176">
        <f>H596-J596</f>
        <v>0</v>
      </c>
    </row>
    <row r="597" spans="1:11" ht="15.75" x14ac:dyDescent="0.25">
      <c r="A597" s="157" t="s">
        <v>423</v>
      </c>
      <c r="B597" s="174" t="str">
        <f t="shared" si="10"/>
        <v>0802A</v>
      </c>
      <c r="C597" s="151" t="s">
        <v>424</v>
      </c>
      <c r="D597" s="148">
        <v>41453.32</v>
      </c>
      <c r="E597" s="148">
        <v>0</v>
      </c>
      <c r="F597" s="148">
        <v>41453.32</v>
      </c>
      <c r="G597" s="148">
        <v>0</v>
      </c>
      <c r="H597" s="158">
        <v>41453.32</v>
      </c>
      <c r="I597" s="89"/>
      <c r="J597" s="175">
        <v>41453.32</v>
      </c>
      <c r="K597" s="176">
        <f t="shared" ref="K597:K649" si="12">H597-J597</f>
        <v>0</v>
      </c>
    </row>
    <row r="598" spans="1:11" ht="15.75" x14ac:dyDescent="0.25">
      <c r="A598" s="157" t="s">
        <v>425</v>
      </c>
      <c r="B598" s="174" t="str">
        <f t="shared" si="10"/>
        <v>0940</v>
      </c>
      <c r="C598" s="166" t="s">
        <v>426</v>
      </c>
      <c r="D598" s="148">
        <v>968.93999999999994</v>
      </c>
      <c r="E598" s="148">
        <v>0</v>
      </c>
      <c r="F598" s="148">
        <v>968.93999999999994</v>
      </c>
      <c r="G598" s="148">
        <v>0</v>
      </c>
      <c r="H598" s="158">
        <v>968.93999999999994</v>
      </c>
      <c r="I598" s="89"/>
      <c r="J598" s="175">
        <v>968.93999999999994</v>
      </c>
      <c r="K598" s="176">
        <f t="shared" si="12"/>
        <v>0</v>
      </c>
    </row>
    <row r="599" spans="1:11" ht="15.75" x14ac:dyDescent="0.25">
      <c r="A599" s="157" t="s">
        <v>427</v>
      </c>
      <c r="B599" s="174" t="str">
        <f t="shared" si="10"/>
        <v>1010</v>
      </c>
      <c r="C599" s="151" t="s">
        <v>428</v>
      </c>
      <c r="D599" s="148">
        <v>128269</v>
      </c>
      <c r="E599" s="148">
        <v>0</v>
      </c>
      <c r="F599" s="148">
        <v>128269</v>
      </c>
      <c r="G599" s="148">
        <v>0</v>
      </c>
      <c r="H599" s="158">
        <v>128269</v>
      </c>
      <c r="I599" s="89"/>
      <c r="J599" s="175">
        <v>128269</v>
      </c>
      <c r="K599" s="176">
        <f t="shared" si="12"/>
        <v>0</v>
      </c>
    </row>
    <row r="600" spans="1:11" ht="15.75" x14ac:dyDescent="0.25">
      <c r="A600" s="157" t="s">
        <v>429</v>
      </c>
      <c r="B600" s="174" t="str">
        <f t="shared" si="10"/>
        <v>1206A</v>
      </c>
      <c r="C600" s="165" t="s">
        <v>430</v>
      </c>
      <c r="D600" s="148">
        <v>2315169.13</v>
      </c>
      <c r="E600" s="148">
        <v>0</v>
      </c>
      <c r="F600" s="148">
        <v>2315169.13</v>
      </c>
      <c r="G600" s="148">
        <v>0</v>
      </c>
      <c r="H600" s="158">
        <v>2315169.13</v>
      </c>
      <c r="I600" s="89"/>
      <c r="J600" s="175">
        <v>2315169.13</v>
      </c>
      <c r="K600" s="176">
        <f t="shared" si="12"/>
        <v>0</v>
      </c>
    </row>
    <row r="601" spans="1:11" ht="15.75" x14ac:dyDescent="0.25">
      <c r="A601" s="157" t="s">
        <v>429</v>
      </c>
      <c r="B601" s="174" t="str">
        <f t="shared" si="10"/>
        <v>1236</v>
      </c>
      <c r="C601" s="165" t="s">
        <v>431</v>
      </c>
      <c r="D601" s="148">
        <v>1240782.4700000002</v>
      </c>
      <c r="E601" s="148">
        <v>0</v>
      </c>
      <c r="F601" s="148">
        <v>1240782.4700000002</v>
      </c>
      <c r="G601" s="148">
        <v>0</v>
      </c>
      <c r="H601" s="158">
        <v>1240782.4700000002</v>
      </c>
      <c r="I601" s="89"/>
      <c r="J601" s="175">
        <v>1240782.4700000002</v>
      </c>
      <c r="K601" s="176">
        <f t="shared" si="12"/>
        <v>0</v>
      </c>
    </row>
    <row r="602" spans="1:11" ht="15.75" x14ac:dyDescent="0.25">
      <c r="A602" s="157" t="s">
        <v>432</v>
      </c>
      <c r="B602" s="174" t="str">
        <f t="shared" si="10"/>
        <v>1310</v>
      </c>
      <c r="C602" s="165" t="s">
        <v>433</v>
      </c>
      <c r="D602" s="148">
        <v>79019.289999999994</v>
      </c>
      <c r="E602" s="148">
        <v>0</v>
      </c>
      <c r="F602" s="148">
        <v>79019.289999999994</v>
      </c>
      <c r="G602" s="148">
        <v>0</v>
      </c>
      <c r="H602" s="158">
        <v>79019.289999999994</v>
      </c>
      <c r="I602" s="89"/>
      <c r="J602" s="175">
        <v>79019.289999999994</v>
      </c>
      <c r="K602" s="176">
        <f t="shared" si="12"/>
        <v>0</v>
      </c>
    </row>
    <row r="603" spans="1:11" ht="15.75" x14ac:dyDescent="0.25">
      <c r="A603" s="157" t="s">
        <v>21</v>
      </c>
      <c r="B603" s="174" t="str">
        <f t="shared" si="10"/>
        <v>1524A</v>
      </c>
      <c r="C603" s="165" t="s">
        <v>434</v>
      </c>
      <c r="D603" s="148">
        <v>1343400</v>
      </c>
      <c r="E603" s="148">
        <v>0</v>
      </c>
      <c r="F603" s="148">
        <v>1343400</v>
      </c>
      <c r="G603" s="148">
        <v>0</v>
      </c>
      <c r="H603" s="158">
        <v>1343400</v>
      </c>
      <c r="I603" s="89"/>
      <c r="J603" s="175">
        <v>1343400</v>
      </c>
      <c r="K603" s="176">
        <f t="shared" si="12"/>
        <v>0</v>
      </c>
    </row>
    <row r="604" spans="1:11" ht="15.75" x14ac:dyDescent="0.25">
      <c r="A604" s="157" t="s">
        <v>284</v>
      </c>
      <c r="B604" s="174" t="str">
        <f t="shared" si="10"/>
        <v>1649</v>
      </c>
      <c r="C604" s="151" t="s">
        <v>435</v>
      </c>
      <c r="D604" s="148">
        <v>2585.6</v>
      </c>
      <c r="E604" s="148">
        <v>0</v>
      </c>
      <c r="F604" s="148">
        <v>2585.6</v>
      </c>
      <c r="G604" s="148">
        <v>0</v>
      </c>
      <c r="H604" s="158">
        <v>2585.6</v>
      </c>
      <c r="I604" s="89"/>
      <c r="J604" s="175">
        <v>2585.6</v>
      </c>
      <c r="K604" s="176">
        <f t="shared" si="12"/>
        <v>0</v>
      </c>
    </row>
    <row r="605" spans="1:11" ht="15.75" x14ac:dyDescent="0.25">
      <c r="A605" s="167" t="s">
        <v>436</v>
      </c>
      <c r="B605" s="174" t="str">
        <f t="shared" si="10"/>
        <v>1710</v>
      </c>
      <c r="C605" s="151" t="s">
        <v>437</v>
      </c>
      <c r="D605" s="148">
        <v>0</v>
      </c>
      <c r="E605" s="148">
        <v>0</v>
      </c>
      <c r="F605" s="148">
        <v>0</v>
      </c>
      <c r="G605" s="148">
        <v>0</v>
      </c>
      <c r="H605" s="158">
        <v>0</v>
      </c>
      <c r="I605" s="89"/>
      <c r="J605" s="175">
        <v>0</v>
      </c>
      <c r="K605" s="176">
        <f t="shared" si="12"/>
        <v>0</v>
      </c>
    </row>
    <row r="606" spans="1:11" ht="15.75" x14ac:dyDescent="0.25">
      <c r="A606" s="167" t="s">
        <v>438</v>
      </c>
      <c r="B606" s="174" t="str">
        <f t="shared" si="10"/>
        <v>1841</v>
      </c>
      <c r="C606" s="151" t="s">
        <v>439</v>
      </c>
      <c r="D606" s="148">
        <v>257661</v>
      </c>
      <c r="E606" s="148">
        <v>0</v>
      </c>
      <c r="F606" s="148">
        <v>257661</v>
      </c>
      <c r="G606" s="148">
        <v>0</v>
      </c>
      <c r="H606" s="158">
        <v>257661</v>
      </c>
      <c r="I606" s="89"/>
      <c r="J606" s="175">
        <v>257661</v>
      </c>
      <c r="K606" s="176">
        <f t="shared" si="12"/>
        <v>0</v>
      </c>
    </row>
    <row r="607" spans="1:11" ht="15.75" x14ac:dyDescent="0.25">
      <c r="A607" s="157" t="s">
        <v>440</v>
      </c>
      <c r="B607" s="174" t="str">
        <f t="shared" si="10"/>
        <v>2024A</v>
      </c>
      <c r="C607" s="151" t="s">
        <v>441</v>
      </c>
      <c r="D607" s="148">
        <v>262.45999999999998</v>
      </c>
      <c r="E607" s="148">
        <v>0</v>
      </c>
      <c r="F607" s="148">
        <v>262.45999999999998</v>
      </c>
      <c r="G607" s="148">
        <v>0</v>
      </c>
      <c r="H607" s="158">
        <v>262.45999999999998</v>
      </c>
      <c r="I607" s="89"/>
      <c r="J607" s="175">
        <v>262.45999999999998</v>
      </c>
      <c r="K607" s="176">
        <f t="shared" si="12"/>
        <v>0</v>
      </c>
    </row>
    <row r="608" spans="1:11" ht="15.75" x14ac:dyDescent="0.25">
      <c r="A608" s="157" t="s">
        <v>442</v>
      </c>
      <c r="B608" s="174" t="str">
        <f t="shared" si="10"/>
        <v>2124A</v>
      </c>
      <c r="C608" s="151" t="s">
        <v>443</v>
      </c>
      <c r="D608" s="148">
        <v>199.88</v>
      </c>
      <c r="E608" s="148">
        <v>0</v>
      </c>
      <c r="F608" s="148">
        <v>199.88</v>
      </c>
      <c r="G608" s="148">
        <v>0</v>
      </c>
      <c r="H608" s="158">
        <v>199.88</v>
      </c>
      <c r="I608" s="89"/>
      <c r="J608" s="175">
        <v>199.88</v>
      </c>
      <c r="K608" s="176">
        <f t="shared" si="12"/>
        <v>0</v>
      </c>
    </row>
    <row r="609" spans="1:11" ht="15.75" x14ac:dyDescent="0.25">
      <c r="A609" s="157" t="s">
        <v>444</v>
      </c>
      <c r="B609" s="174" t="str">
        <f t="shared" si="10"/>
        <v>2249</v>
      </c>
      <c r="C609" s="151" t="s">
        <v>445</v>
      </c>
      <c r="D609" s="148">
        <v>1103236.8799999999</v>
      </c>
      <c r="E609" s="148">
        <v>0</v>
      </c>
      <c r="F609" s="148">
        <v>1103236.8799999999</v>
      </c>
      <c r="G609" s="148">
        <v>0</v>
      </c>
      <c r="H609" s="158">
        <v>1103236.8799999999</v>
      </c>
      <c r="I609" s="89"/>
      <c r="J609" s="175">
        <v>1103236.8799999999</v>
      </c>
      <c r="K609" s="176">
        <f t="shared" si="12"/>
        <v>0</v>
      </c>
    </row>
    <row r="610" spans="1:11" ht="15.75" x14ac:dyDescent="0.25">
      <c r="A610" s="157" t="s">
        <v>446</v>
      </c>
      <c r="B610" s="174" t="str">
        <f t="shared" si="10"/>
        <v>2339</v>
      </c>
      <c r="C610" s="151" t="s">
        <v>447</v>
      </c>
      <c r="D610" s="148">
        <v>983052.46</v>
      </c>
      <c r="E610" s="148">
        <v>0</v>
      </c>
      <c r="F610" s="148">
        <v>983052.46</v>
      </c>
      <c r="G610" s="148">
        <v>0</v>
      </c>
      <c r="H610" s="158">
        <v>983052.46</v>
      </c>
      <c r="I610" s="89"/>
      <c r="J610" s="175">
        <v>983052.46</v>
      </c>
      <c r="K610" s="176">
        <f t="shared" si="12"/>
        <v>0</v>
      </c>
    </row>
    <row r="611" spans="1:11" ht="15.75" x14ac:dyDescent="0.25">
      <c r="A611" s="157" t="s">
        <v>448</v>
      </c>
      <c r="B611" s="174" t="str">
        <f t="shared" si="10"/>
        <v>2449</v>
      </c>
      <c r="C611" s="151" t="s">
        <v>449</v>
      </c>
      <c r="D611" s="148">
        <v>32874.730000000003</v>
      </c>
      <c r="E611" s="148">
        <v>0</v>
      </c>
      <c r="F611" s="148">
        <v>32874.730000000003</v>
      </c>
      <c r="G611" s="148">
        <v>0</v>
      </c>
      <c r="H611" s="158">
        <v>32874.730000000003</v>
      </c>
      <c r="I611" s="89"/>
      <c r="J611" s="175">
        <v>32874.730000000003</v>
      </c>
      <c r="K611" s="176">
        <f t="shared" si="12"/>
        <v>0</v>
      </c>
    </row>
    <row r="612" spans="1:11" ht="15.75" x14ac:dyDescent="0.25">
      <c r="A612" s="157" t="s">
        <v>450</v>
      </c>
      <c r="B612" s="174" t="str">
        <f t="shared" si="10"/>
        <v>2503A</v>
      </c>
      <c r="C612" s="165" t="s">
        <v>451</v>
      </c>
      <c r="D612" s="148">
        <v>0</v>
      </c>
      <c r="E612" s="148">
        <v>0</v>
      </c>
      <c r="F612" s="148">
        <v>0</v>
      </c>
      <c r="G612" s="148">
        <v>0</v>
      </c>
      <c r="H612" s="158">
        <v>0</v>
      </c>
      <c r="I612" s="89"/>
      <c r="J612" s="175">
        <v>0</v>
      </c>
      <c r="K612" s="176">
        <f t="shared" si="12"/>
        <v>0</v>
      </c>
    </row>
    <row r="613" spans="1:11" ht="15.75" x14ac:dyDescent="0.25">
      <c r="A613" s="157" t="s">
        <v>452</v>
      </c>
      <c r="B613" s="174" t="str">
        <f t="shared" si="10"/>
        <v>2604A</v>
      </c>
      <c r="C613" s="165" t="s">
        <v>453</v>
      </c>
      <c r="D613" s="148">
        <v>11816293.09</v>
      </c>
      <c r="E613" s="148">
        <v>0</v>
      </c>
      <c r="F613" s="148">
        <v>11816293.09</v>
      </c>
      <c r="G613" s="148">
        <v>0</v>
      </c>
      <c r="H613" s="158">
        <v>11816293.09</v>
      </c>
      <c r="I613" s="89"/>
      <c r="J613" s="175">
        <v>11816293.09</v>
      </c>
      <c r="K613" s="176">
        <f t="shared" si="12"/>
        <v>0</v>
      </c>
    </row>
    <row r="614" spans="1:11" ht="15.75" x14ac:dyDescent="0.25">
      <c r="A614" s="157" t="s">
        <v>454</v>
      </c>
      <c r="B614" s="174" t="str">
        <f t="shared" si="10"/>
        <v>2703A</v>
      </c>
      <c r="C614" s="151" t="s">
        <v>455</v>
      </c>
      <c r="D614" s="148">
        <v>78451711.989999995</v>
      </c>
      <c r="E614" s="148">
        <v>0</v>
      </c>
      <c r="F614" s="148">
        <v>78451711.989999995</v>
      </c>
      <c r="G614" s="148">
        <v>137500</v>
      </c>
      <c r="H614" s="158">
        <v>78589211.989999995</v>
      </c>
      <c r="I614" s="89"/>
      <c r="J614" s="175">
        <v>78589211.989999995</v>
      </c>
      <c r="K614" s="176">
        <f t="shared" si="12"/>
        <v>0</v>
      </c>
    </row>
    <row r="615" spans="1:11" ht="15.75" x14ac:dyDescent="0.25">
      <c r="A615" s="157" t="s">
        <v>456</v>
      </c>
      <c r="B615" s="174" t="str">
        <f t="shared" si="10"/>
        <v>2824A</v>
      </c>
      <c r="C615" s="151" t="s">
        <v>457</v>
      </c>
      <c r="D615" s="148">
        <v>0</v>
      </c>
      <c r="E615" s="148">
        <v>0</v>
      </c>
      <c r="F615" s="148">
        <v>0</v>
      </c>
      <c r="G615" s="148">
        <v>0</v>
      </c>
      <c r="H615" s="158">
        <v>0</v>
      </c>
      <c r="I615" s="89"/>
      <c r="J615" s="175">
        <v>0</v>
      </c>
      <c r="K615" s="176">
        <f t="shared" si="12"/>
        <v>0</v>
      </c>
    </row>
    <row r="616" spans="1:11" ht="15.75" x14ac:dyDescent="0.25">
      <c r="A616" s="157" t="s">
        <v>458</v>
      </c>
      <c r="B616" s="174" t="str">
        <f t="shared" si="10"/>
        <v>2934</v>
      </c>
      <c r="C616" s="165" t="s">
        <v>459</v>
      </c>
      <c r="D616" s="148">
        <v>22686.35</v>
      </c>
      <c r="E616" s="148">
        <v>0</v>
      </c>
      <c r="F616" s="148">
        <v>22686.35</v>
      </c>
      <c r="G616" s="148">
        <v>0</v>
      </c>
      <c r="H616" s="158">
        <v>22686.35</v>
      </c>
      <c r="I616" s="89"/>
      <c r="J616" s="175">
        <v>22686.35</v>
      </c>
      <c r="K616" s="176">
        <f t="shared" si="12"/>
        <v>0</v>
      </c>
    </row>
    <row r="617" spans="1:11" ht="15.75" x14ac:dyDescent="0.25">
      <c r="A617" s="157" t="s">
        <v>460</v>
      </c>
      <c r="B617" s="174" t="str">
        <f t="shared" si="10"/>
        <v>3049</v>
      </c>
      <c r="C617" s="165" t="s">
        <v>461</v>
      </c>
      <c r="D617" s="148">
        <v>775530.83</v>
      </c>
      <c r="E617" s="148">
        <v>0</v>
      </c>
      <c r="F617" s="148">
        <v>775530.83</v>
      </c>
      <c r="G617" s="148">
        <v>0</v>
      </c>
      <c r="H617" s="158">
        <v>775530.83</v>
      </c>
      <c r="I617" s="89"/>
      <c r="J617" s="175">
        <v>775530.83</v>
      </c>
      <c r="K617" s="176">
        <f t="shared" si="12"/>
        <v>0</v>
      </c>
    </row>
    <row r="618" spans="1:11" ht="15.75" x14ac:dyDescent="0.25">
      <c r="A618" s="157" t="s">
        <v>462</v>
      </c>
      <c r="B618" s="174" t="str">
        <f t="shared" si="10"/>
        <v>3215</v>
      </c>
      <c r="C618" s="151" t="s">
        <v>463</v>
      </c>
      <c r="D618" s="148">
        <v>1084804.75</v>
      </c>
      <c r="E618" s="148">
        <v>0</v>
      </c>
      <c r="F618" s="148">
        <v>1084804.75</v>
      </c>
      <c r="G618" s="148">
        <v>0</v>
      </c>
      <c r="H618" s="158">
        <v>1084804.75</v>
      </c>
      <c r="I618" s="89"/>
      <c r="J618" s="175">
        <v>1084804.75</v>
      </c>
      <c r="K618" s="176">
        <f t="shared" si="12"/>
        <v>0</v>
      </c>
    </row>
    <row r="619" spans="1:11" ht="15.75" x14ac:dyDescent="0.25">
      <c r="A619" s="157" t="s">
        <v>464</v>
      </c>
      <c r="B619" s="174" t="str">
        <f t="shared" si="10"/>
        <v>3303A</v>
      </c>
      <c r="C619" s="165" t="s">
        <v>465</v>
      </c>
      <c r="D619" s="148">
        <v>0</v>
      </c>
      <c r="E619" s="148">
        <v>0</v>
      </c>
      <c r="F619" s="148">
        <v>0</v>
      </c>
      <c r="G619" s="148">
        <v>0</v>
      </c>
      <c r="H619" s="158">
        <v>0</v>
      </c>
      <c r="I619" s="89"/>
      <c r="J619" s="175">
        <v>0</v>
      </c>
      <c r="K619" s="176">
        <f t="shared" si="12"/>
        <v>0</v>
      </c>
    </row>
    <row r="620" spans="1:11" ht="15.75" x14ac:dyDescent="0.25">
      <c r="A620" s="157" t="s">
        <v>466</v>
      </c>
      <c r="B620" s="174" t="str">
        <f t="shared" si="10"/>
        <v>3410</v>
      </c>
      <c r="C620" s="151" t="s">
        <v>467</v>
      </c>
      <c r="D620" s="148">
        <v>3309.66</v>
      </c>
      <c r="E620" s="148">
        <v>0</v>
      </c>
      <c r="F620" s="148">
        <v>3309.66</v>
      </c>
      <c r="G620" s="148">
        <v>0</v>
      </c>
      <c r="H620" s="158">
        <v>3309.66</v>
      </c>
      <c r="I620" s="89"/>
      <c r="J620" s="175">
        <v>3309.66</v>
      </c>
      <c r="K620" s="176">
        <f t="shared" si="12"/>
        <v>0</v>
      </c>
    </row>
    <row r="621" spans="1:11" ht="15.75" x14ac:dyDescent="0.25">
      <c r="A621" s="157" t="s">
        <v>468</v>
      </c>
      <c r="B621" s="174" t="str">
        <f t="shared" si="10"/>
        <v>3509A</v>
      </c>
      <c r="C621" s="151" t="s">
        <v>469</v>
      </c>
      <c r="D621" s="148">
        <v>12058.46</v>
      </c>
      <c r="E621" s="148">
        <v>0</v>
      </c>
      <c r="F621" s="148">
        <v>12058.46</v>
      </c>
      <c r="G621" s="148">
        <v>0</v>
      </c>
      <c r="H621" s="158">
        <v>12058.46</v>
      </c>
      <c r="I621" s="89"/>
      <c r="J621" s="175">
        <v>12058.46</v>
      </c>
      <c r="K621" s="176">
        <f t="shared" si="12"/>
        <v>0</v>
      </c>
    </row>
    <row r="622" spans="1:11" ht="15.75" x14ac:dyDescent="0.25">
      <c r="A622" s="157" t="s">
        <v>470</v>
      </c>
      <c r="B622" s="174" t="str">
        <f t="shared" si="10"/>
        <v>3611</v>
      </c>
      <c r="C622" s="151" t="s">
        <v>471</v>
      </c>
      <c r="D622" s="148">
        <v>42634.68</v>
      </c>
      <c r="E622" s="148">
        <v>0</v>
      </c>
      <c r="F622" s="148">
        <v>42634.68</v>
      </c>
      <c r="G622" s="148">
        <v>0</v>
      </c>
      <c r="H622" s="158">
        <v>42634.68</v>
      </c>
      <c r="I622" s="89"/>
      <c r="J622" s="175">
        <v>42634.68</v>
      </c>
      <c r="K622" s="176">
        <f t="shared" si="12"/>
        <v>0</v>
      </c>
    </row>
    <row r="623" spans="1:11" ht="15.75" x14ac:dyDescent="0.25">
      <c r="A623" s="157" t="s">
        <v>472</v>
      </c>
      <c r="B623" s="174" t="str">
        <f t="shared" si="10"/>
        <v>3730</v>
      </c>
      <c r="C623" s="151" t="s">
        <v>473</v>
      </c>
      <c r="D623" s="148">
        <v>8853.1</v>
      </c>
      <c r="E623" s="148">
        <v>0</v>
      </c>
      <c r="F623" s="148">
        <v>8853.1</v>
      </c>
      <c r="G623" s="148">
        <v>0</v>
      </c>
      <c r="H623" s="158">
        <v>8853.1</v>
      </c>
      <c r="I623" s="89"/>
      <c r="J623" s="175">
        <v>8853.1</v>
      </c>
      <c r="K623" s="176">
        <f t="shared" si="12"/>
        <v>0</v>
      </c>
    </row>
    <row r="624" spans="1:11" ht="15.75" x14ac:dyDescent="0.25">
      <c r="A624" s="157" t="s">
        <v>474</v>
      </c>
      <c r="B624" s="174" t="str">
        <f t="shared" si="10"/>
        <v>3831</v>
      </c>
      <c r="C624" s="151" t="s">
        <v>475</v>
      </c>
      <c r="D624" s="148">
        <v>13985.96</v>
      </c>
      <c r="E624" s="148">
        <v>0</v>
      </c>
      <c r="F624" s="148">
        <v>13985.96</v>
      </c>
      <c r="G624" s="148">
        <v>0</v>
      </c>
      <c r="H624" s="158">
        <v>13985.96</v>
      </c>
      <c r="I624" s="89"/>
      <c r="J624" s="175">
        <v>13985.96</v>
      </c>
      <c r="K624" s="176">
        <f t="shared" si="12"/>
        <v>0</v>
      </c>
    </row>
    <row r="625" spans="1:11" ht="15.75" x14ac:dyDescent="0.25">
      <c r="A625" s="157" t="s">
        <v>476</v>
      </c>
      <c r="B625" s="174" t="str">
        <f t="shared" si="10"/>
        <v>3909A</v>
      </c>
      <c r="C625" s="151" t="s">
        <v>477</v>
      </c>
      <c r="D625" s="148">
        <v>4529.49</v>
      </c>
      <c r="E625" s="148">
        <v>0</v>
      </c>
      <c r="F625" s="148">
        <v>4529.49</v>
      </c>
      <c r="G625" s="148">
        <v>0</v>
      </c>
      <c r="H625" s="158">
        <v>4529.49</v>
      </c>
      <c r="I625" s="89"/>
      <c r="J625" s="175">
        <v>4529.49</v>
      </c>
      <c r="K625" s="176">
        <f t="shared" si="12"/>
        <v>0</v>
      </c>
    </row>
    <row r="626" spans="1:11" ht="15.75" x14ac:dyDescent="0.25">
      <c r="A626" s="157" t="s">
        <v>478</v>
      </c>
      <c r="B626" s="174" t="str">
        <f t="shared" si="10"/>
        <v>4012</v>
      </c>
      <c r="C626" s="151" t="s">
        <v>479</v>
      </c>
      <c r="D626" s="148">
        <v>1508788.71</v>
      </c>
      <c r="E626" s="148">
        <v>0</v>
      </c>
      <c r="F626" s="148">
        <v>1508788.71</v>
      </c>
      <c r="G626" s="148">
        <v>58230.2</v>
      </c>
      <c r="H626" s="158">
        <v>1567018.91</v>
      </c>
      <c r="I626" s="89"/>
      <c r="J626" s="175">
        <v>1567018.91</v>
      </c>
      <c r="K626" s="176">
        <f t="shared" si="12"/>
        <v>0</v>
      </c>
    </row>
    <row r="627" spans="1:11" ht="15.75" x14ac:dyDescent="0.25">
      <c r="A627" s="157" t="s">
        <v>478</v>
      </c>
      <c r="B627" s="174" t="str">
        <f t="shared" si="10"/>
        <v>4033</v>
      </c>
      <c r="C627" s="151" t="s">
        <v>480</v>
      </c>
      <c r="D627" s="148">
        <v>111660.91</v>
      </c>
      <c r="E627" s="148">
        <v>0</v>
      </c>
      <c r="F627" s="148">
        <v>111660.91</v>
      </c>
      <c r="G627" s="148">
        <v>0</v>
      </c>
      <c r="H627" s="158">
        <v>111660.91</v>
      </c>
      <c r="I627" s="89"/>
      <c r="J627" s="175">
        <v>111660.91</v>
      </c>
      <c r="K627" s="176">
        <f t="shared" si="12"/>
        <v>0</v>
      </c>
    </row>
    <row r="628" spans="1:11" ht="15.75" x14ac:dyDescent="0.25">
      <c r="A628" s="157" t="s">
        <v>481</v>
      </c>
      <c r="B628" s="174" t="str">
        <f t="shared" si="10"/>
        <v>4110</v>
      </c>
      <c r="C628" s="165" t="s">
        <v>482</v>
      </c>
      <c r="D628" s="148">
        <v>3309201.16</v>
      </c>
      <c r="E628" s="148">
        <v>0</v>
      </c>
      <c r="F628" s="148">
        <v>3309201.16</v>
      </c>
      <c r="G628" s="148">
        <v>0</v>
      </c>
      <c r="H628" s="158">
        <v>3309201.16</v>
      </c>
      <c r="I628" s="89"/>
      <c r="J628" s="175">
        <v>3309201.16</v>
      </c>
      <c r="K628" s="176">
        <f t="shared" si="12"/>
        <v>0</v>
      </c>
    </row>
    <row r="629" spans="1:11" ht="15.75" x14ac:dyDescent="0.25">
      <c r="A629" s="157" t="s">
        <v>481</v>
      </c>
      <c r="B629" s="174" t="str">
        <f t="shared" si="10"/>
        <v>4128</v>
      </c>
      <c r="C629" s="165" t="s">
        <v>483</v>
      </c>
      <c r="D629" s="148">
        <v>3461926.9000000004</v>
      </c>
      <c r="E629" s="148">
        <v>0</v>
      </c>
      <c r="F629" s="148">
        <v>3461926.9000000004</v>
      </c>
      <c r="G629" s="148">
        <v>0</v>
      </c>
      <c r="H629" s="158">
        <v>3461926.9000000004</v>
      </c>
      <c r="I629" s="89"/>
      <c r="J629" s="175">
        <v>3461926.9000000004</v>
      </c>
      <c r="K629" s="176">
        <f t="shared" si="12"/>
        <v>0</v>
      </c>
    </row>
    <row r="630" spans="1:11" ht="15.75" x14ac:dyDescent="0.25">
      <c r="A630" s="157" t="s">
        <v>481</v>
      </c>
      <c r="B630" s="174" t="str">
        <f t="shared" si="10"/>
        <v>4125</v>
      </c>
      <c r="C630" s="168" t="s">
        <v>484</v>
      </c>
      <c r="D630" s="148">
        <v>0</v>
      </c>
      <c r="E630" s="148">
        <v>0</v>
      </c>
      <c r="F630" s="148">
        <v>0</v>
      </c>
      <c r="G630" s="148">
        <v>0</v>
      </c>
      <c r="H630" s="158">
        <v>0</v>
      </c>
      <c r="I630" s="89"/>
      <c r="J630" s="175">
        <v>0</v>
      </c>
      <c r="K630" s="176">
        <f t="shared" si="12"/>
        <v>0</v>
      </c>
    </row>
    <row r="631" spans="1:11" ht="15.75" x14ac:dyDescent="0.25">
      <c r="A631" s="157" t="s">
        <v>485</v>
      </c>
      <c r="B631" s="174" t="str">
        <f t="shared" si="10"/>
        <v>4210</v>
      </c>
      <c r="C631" s="165" t="s">
        <v>486</v>
      </c>
      <c r="D631" s="148">
        <v>931841.23</v>
      </c>
      <c r="E631" s="148">
        <v>0</v>
      </c>
      <c r="F631" s="148">
        <v>931841.23</v>
      </c>
      <c r="G631" s="148">
        <v>0</v>
      </c>
      <c r="H631" s="158">
        <v>931841.23</v>
      </c>
      <c r="I631" s="89"/>
      <c r="J631" s="175">
        <v>931841.23</v>
      </c>
      <c r="K631" s="176">
        <f t="shared" si="12"/>
        <v>0</v>
      </c>
    </row>
    <row r="632" spans="1:11" ht="15.75" x14ac:dyDescent="0.25">
      <c r="A632" s="157" t="s">
        <v>248</v>
      </c>
      <c r="B632" s="174" t="str">
        <f t="shared" si="10"/>
        <v>4316</v>
      </c>
      <c r="C632" s="165" t="s">
        <v>487</v>
      </c>
      <c r="D632" s="148">
        <v>7778333.2800000012</v>
      </c>
      <c r="E632" s="148">
        <v>0</v>
      </c>
      <c r="F632" s="148">
        <v>7778333.2800000012</v>
      </c>
      <c r="G632" s="148">
        <v>0</v>
      </c>
      <c r="H632" s="158">
        <v>7778333.2800000012</v>
      </c>
      <c r="I632" s="89"/>
      <c r="J632" s="175">
        <v>7778333.2800000012</v>
      </c>
      <c r="K632" s="176">
        <f t="shared" si="12"/>
        <v>0</v>
      </c>
    </row>
    <row r="633" spans="1:11" ht="15.75" x14ac:dyDescent="0.25">
      <c r="A633" s="157" t="s">
        <v>248</v>
      </c>
      <c r="B633" s="174" t="str">
        <f t="shared" si="10"/>
        <v>4325</v>
      </c>
      <c r="C633" s="168" t="s">
        <v>488</v>
      </c>
      <c r="D633" s="148">
        <v>0</v>
      </c>
      <c r="E633" s="148">
        <v>0</v>
      </c>
      <c r="F633" s="148">
        <v>0</v>
      </c>
      <c r="G633" s="148">
        <v>0</v>
      </c>
      <c r="H633" s="158">
        <v>0</v>
      </c>
      <c r="I633" s="89"/>
      <c r="J633" s="175">
        <v>0</v>
      </c>
      <c r="K633" s="176">
        <f t="shared" si="12"/>
        <v>0</v>
      </c>
    </row>
    <row r="634" spans="1:11" ht="15.75" x14ac:dyDescent="0.25">
      <c r="A634" s="157" t="s">
        <v>489</v>
      </c>
      <c r="B634" s="174" t="str">
        <f t="shared" si="10"/>
        <v>4435</v>
      </c>
      <c r="C634" s="165" t="s">
        <v>490</v>
      </c>
      <c r="D634" s="148">
        <v>0</v>
      </c>
      <c r="E634" s="148">
        <v>0</v>
      </c>
      <c r="F634" s="148">
        <v>0</v>
      </c>
      <c r="G634" s="148">
        <v>0</v>
      </c>
      <c r="H634" s="158">
        <v>0</v>
      </c>
      <c r="I634" s="89"/>
      <c r="J634" s="175">
        <v>0</v>
      </c>
      <c r="K634" s="176">
        <f t="shared" si="12"/>
        <v>0</v>
      </c>
    </row>
    <row r="635" spans="1:11" ht="15.75" x14ac:dyDescent="0.25">
      <c r="A635" s="157" t="s">
        <v>491</v>
      </c>
      <c r="B635" s="174" t="str">
        <f t="shared" si="10"/>
        <v>4510</v>
      </c>
      <c r="C635" s="165" t="s">
        <v>492</v>
      </c>
      <c r="D635" s="148">
        <v>0</v>
      </c>
      <c r="E635" s="148">
        <v>0</v>
      </c>
      <c r="F635" s="148">
        <v>0</v>
      </c>
      <c r="G635" s="148">
        <v>0</v>
      </c>
      <c r="H635" s="158">
        <v>0</v>
      </c>
      <c r="I635" s="89"/>
      <c r="J635" s="175">
        <v>0</v>
      </c>
      <c r="K635" s="176">
        <f t="shared" si="12"/>
        <v>0</v>
      </c>
    </row>
    <row r="636" spans="1:11" ht="15.75" x14ac:dyDescent="0.25">
      <c r="A636" s="157" t="s">
        <v>493</v>
      </c>
      <c r="B636" s="174" t="str">
        <f t="shared" si="10"/>
        <v>4612</v>
      </c>
      <c r="C636" s="165" t="s">
        <v>494</v>
      </c>
      <c r="D636" s="148">
        <v>1190976.76</v>
      </c>
      <c r="E636" s="148">
        <v>0</v>
      </c>
      <c r="F636" s="148">
        <v>1190976.76</v>
      </c>
      <c r="G636" s="148">
        <v>0</v>
      </c>
      <c r="H636" s="158">
        <v>1190976.76</v>
      </c>
      <c r="I636" s="89"/>
      <c r="J636" s="175">
        <v>1190976.76</v>
      </c>
      <c r="K636" s="176">
        <f t="shared" si="12"/>
        <v>0</v>
      </c>
    </row>
    <row r="637" spans="1:11" ht="15.75" x14ac:dyDescent="0.25">
      <c r="A637" s="157" t="s">
        <v>495</v>
      </c>
      <c r="B637" s="174" t="str">
        <f t="shared" si="10"/>
        <v>4711</v>
      </c>
      <c r="C637" s="165" t="s">
        <v>496</v>
      </c>
      <c r="D637" s="148">
        <v>84480.159999999989</v>
      </c>
      <c r="E637" s="148">
        <v>0</v>
      </c>
      <c r="F637" s="148">
        <v>84480.159999999989</v>
      </c>
      <c r="G637" s="148">
        <v>0</v>
      </c>
      <c r="H637" s="158">
        <v>84480.159999999989</v>
      </c>
      <c r="I637" s="89"/>
      <c r="J637" s="175">
        <v>84480.159999999989</v>
      </c>
      <c r="K637" s="176">
        <f t="shared" si="12"/>
        <v>0</v>
      </c>
    </row>
    <row r="638" spans="1:11" ht="15.75" x14ac:dyDescent="0.25">
      <c r="A638" s="157" t="s">
        <v>497</v>
      </c>
      <c r="B638" s="174" t="str">
        <f t="shared" si="10"/>
        <v>4815</v>
      </c>
      <c r="C638" s="165" t="s">
        <v>498</v>
      </c>
      <c r="D638" s="148">
        <v>392531.13</v>
      </c>
      <c r="E638" s="148">
        <v>0</v>
      </c>
      <c r="F638" s="148">
        <v>392531.13</v>
      </c>
      <c r="G638" s="148">
        <v>0</v>
      </c>
      <c r="H638" s="158">
        <v>392531.13</v>
      </c>
      <c r="I638" s="89"/>
      <c r="J638" s="175">
        <v>392531.13</v>
      </c>
      <c r="K638" s="176">
        <f t="shared" si="12"/>
        <v>0</v>
      </c>
    </row>
    <row r="639" spans="1:11" ht="15.75" x14ac:dyDescent="0.25">
      <c r="A639" s="157" t="s">
        <v>499</v>
      </c>
      <c r="B639" s="174" t="str">
        <f t="shared" si="10"/>
        <v>4949</v>
      </c>
      <c r="C639" s="165" t="s">
        <v>500</v>
      </c>
      <c r="D639" s="148">
        <v>0</v>
      </c>
      <c r="E639" s="148">
        <v>0</v>
      </c>
      <c r="F639" s="148">
        <v>0</v>
      </c>
      <c r="G639" s="148">
        <v>0</v>
      </c>
      <c r="H639" s="158">
        <v>0</v>
      </c>
      <c r="I639" s="89"/>
      <c r="J639" s="175">
        <v>0</v>
      </c>
      <c r="K639" s="176">
        <f t="shared" si="12"/>
        <v>0</v>
      </c>
    </row>
    <row r="640" spans="1:11" ht="15.75" x14ac:dyDescent="0.25">
      <c r="A640" s="157" t="s">
        <v>501</v>
      </c>
      <c r="B640" s="174" t="str">
        <f t="shared" si="10"/>
        <v>5019A</v>
      </c>
      <c r="C640" s="165" t="s">
        <v>502</v>
      </c>
      <c r="D640" s="148">
        <v>24385195.990000002</v>
      </c>
      <c r="E640" s="148">
        <v>0</v>
      </c>
      <c r="F640" s="148">
        <v>24385195.990000002</v>
      </c>
      <c r="G640" s="148">
        <v>0</v>
      </c>
      <c r="H640" s="158">
        <v>24385195.990000002</v>
      </c>
      <c r="I640" s="89"/>
      <c r="J640" s="175">
        <v>24385195.990000002</v>
      </c>
      <c r="K640" s="176">
        <f t="shared" si="12"/>
        <v>0</v>
      </c>
    </row>
    <row r="641" spans="1:11" ht="15.75" x14ac:dyDescent="0.25">
      <c r="A641" s="157" t="s">
        <v>503</v>
      </c>
      <c r="B641" s="174" t="str">
        <f t="shared" si="10"/>
        <v>5119A</v>
      </c>
      <c r="C641" s="165" t="s">
        <v>504</v>
      </c>
      <c r="D641" s="148">
        <v>23557915.010000002</v>
      </c>
      <c r="E641" s="148">
        <v>0</v>
      </c>
      <c r="F641" s="148">
        <v>23557915.010000002</v>
      </c>
      <c r="G641" s="148">
        <v>0</v>
      </c>
      <c r="H641" s="158">
        <v>23557915.010000002</v>
      </c>
      <c r="I641" s="89"/>
      <c r="J641" s="175">
        <v>23557915.010000002</v>
      </c>
      <c r="K641" s="176">
        <f t="shared" si="12"/>
        <v>0</v>
      </c>
    </row>
    <row r="642" spans="1:11" ht="15.75" x14ac:dyDescent="0.25">
      <c r="A642" s="157" t="s">
        <v>505</v>
      </c>
      <c r="B642" s="174" t="str">
        <f t="shared" si="10"/>
        <v>5219A</v>
      </c>
      <c r="C642" s="165" t="s">
        <v>506</v>
      </c>
      <c r="D642" s="148">
        <v>976949.39</v>
      </c>
      <c r="E642" s="148">
        <v>0</v>
      </c>
      <c r="F642" s="148">
        <v>976949.39</v>
      </c>
      <c r="G642" s="148">
        <v>0</v>
      </c>
      <c r="H642" s="158">
        <v>976949.39</v>
      </c>
      <c r="I642" s="89"/>
      <c r="J642" s="175">
        <v>976949.39</v>
      </c>
      <c r="K642" s="176">
        <f t="shared" si="12"/>
        <v>0</v>
      </c>
    </row>
    <row r="643" spans="1:11" ht="15.75" x14ac:dyDescent="0.25">
      <c r="A643" s="157" t="s">
        <v>507</v>
      </c>
      <c r="B643" s="174" t="str">
        <f t="shared" si="10"/>
        <v>5319A</v>
      </c>
      <c r="C643" s="165" t="s">
        <v>508</v>
      </c>
      <c r="D643" s="148">
        <v>5600486.1999999993</v>
      </c>
      <c r="E643" s="148">
        <v>0</v>
      </c>
      <c r="F643" s="148">
        <v>5600486.1999999993</v>
      </c>
      <c r="G643" s="148">
        <v>0</v>
      </c>
      <c r="H643" s="158">
        <v>5600486.1999999993</v>
      </c>
      <c r="I643" s="89"/>
      <c r="J643" s="175">
        <v>5600486.1999999993</v>
      </c>
      <c r="K643" s="176">
        <f t="shared" si="12"/>
        <v>0</v>
      </c>
    </row>
    <row r="644" spans="1:11" ht="15.75" x14ac:dyDescent="0.25">
      <c r="A644" s="157" t="s">
        <v>270</v>
      </c>
      <c r="B644" s="174" t="str">
        <f t="shared" si="10"/>
        <v>5438</v>
      </c>
      <c r="C644" s="165" t="s">
        <v>509</v>
      </c>
      <c r="D644" s="148">
        <v>15296.720000000001</v>
      </c>
      <c r="E644" s="148">
        <v>0</v>
      </c>
      <c r="F644" s="148">
        <v>15296.720000000001</v>
      </c>
      <c r="G644" s="148">
        <v>0</v>
      </c>
      <c r="H644" s="158">
        <v>15296.720000000001</v>
      </c>
      <c r="I644" s="89"/>
      <c r="J644" s="175">
        <v>15296.720000000001</v>
      </c>
      <c r="K644" s="176">
        <f t="shared" si="12"/>
        <v>0</v>
      </c>
    </row>
    <row r="645" spans="1:11" ht="15.75" x14ac:dyDescent="0.25">
      <c r="A645" s="157" t="s">
        <v>264</v>
      </c>
      <c r="B645" s="174" t="str">
        <f t="shared" si="10"/>
        <v>5526</v>
      </c>
      <c r="C645" s="165" t="s">
        <v>510</v>
      </c>
      <c r="D645" s="148">
        <v>1801968.92</v>
      </c>
      <c r="E645" s="148">
        <v>0</v>
      </c>
      <c r="F645" s="148">
        <v>1801968.92</v>
      </c>
      <c r="G645" s="148">
        <v>0</v>
      </c>
      <c r="H645" s="158">
        <v>1801968.92</v>
      </c>
      <c r="I645" s="89"/>
      <c r="J645" s="175">
        <v>1801968.92</v>
      </c>
      <c r="K645" s="176">
        <f t="shared" si="12"/>
        <v>0</v>
      </c>
    </row>
    <row r="646" spans="1:11" ht="15.75" x14ac:dyDescent="0.25">
      <c r="A646" s="157" t="s">
        <v>276</v>
      </c>
      <c r="B646" s="174" t="str">
        <f t="shared" si="10"/>
        <v>5719A</v>
      </c>
      <c r="C646" s="165" t="s">
        <v>511</v>
      </c>
      <c r="D646" s="148">
        <v>0</v>
      </c>
      <c r="E646" s="148">
        <v>0</v>
      </c>
      <c r="F646" s="148">
        <v>0</v>
      </c>
      <c r="G646" s="148">
        <v>0</v>
      </c>
      <c r="H646" s="158">
        <v>0</v>
      </c>
      <c r="I646" s="89"/>
      <c r="J646" s="175">
        <v>0</v>
      </c>
      <c r="K646" s="176">
        <f t="shared" si="12"/>
        <v>0</v>
      </c>
    </row>
    <row r="647" spans="1:11" ht="15.75" x14ac:dyDescent="0.25">
      <c r="A647" s="157" t="s">
        <v>512</v>
      </c>
      <c r="B647" s="174" t="str">
        <f t="shared" si="10"/>
        <v>5819A</v>
      </c>
      <c r="C647" s="165" t="s">
        <v>513</v>
      </c>
      <c r="D647" s="148">
        <v>5424933.1799999997</v>
      </c>
      <c r="E647" s="148">
        <v>0</v>
      </c>
      <c r="F647" s="148">
        <v>5424933.1799999997</v>
      </c>
      <c r="G647" s="148">
        <v>0</v>
      </c>
      <c r="H647" s="158">
        <v>5424933.1799999997</v>
      </c>
      <c r="I647" s="89"/>
      <c r="J647" s="175">
        <v>5424933.1799999997</v>
      </c>
      <c r="K647" s="176">
        <f t="shared" si="12"/>
        <v>0</v>
      </c>
    </row>
    <row r="648" spans="1:11" ht="15.75" x14ac:dyDescent="0.25">
      <c r="A648" s="157" t="s">
        <v>512</v>
      </c>
      <c r="B648" s="174" t="str">
        <f t="shared" si="10"/>
        <v>5829</v>
      </c>
      <c r="C648" s="165" t="s">
        <v>514</v>
      </c>
      <c r="D648" s="148">
        <v>0</v>
      </c>
      <c r="E648" s="148">
        <v>0</v>
      </c>
      <c r="F648" s="148">
        <v>0</v>
      </c>
      <c r="G648" s="148">
        <v>0</v>
      </c>
      <c r="H648" s="158">
        <v>0</v>
      </c>
      <c r="I648" s="89"/>
      <c r="J648" s="175">
        <v>0</v>
      </c>
      <c r="K648" s="176">
        <f t="shared" si="12"/>
        <v>0</v>
      </c>
    </row>
    <row r="649" spans="1:11" ht="15.75" x14ac:dyDescent="0.25">
      <c r="A649" s="157" t="s">
        <v>515</v>
      </c>
      <c r="B649" s="174" t="str">
        <f t="shared" si="10"/>
        <v>5919A</v>
      </c>
      <c r="C649" s="165" t="s">
        <v>516</v>
      </c>
      <c r="D649" s="148">
        <v>0</v>
      </c>
      <c r="E649" s="148">
        <v>0</v>
      </c>
      <c r="F649" s="148">
        <v>0</v>
      </c>
      <c r="G649" s="148">
        <v>0</v>
      </c>
      <c r="H649" s="158">
        <v>0</v>
      </c>
      <c r="I649" s="89"/>
      <c r="J649" s="175"/>
      <c r="K649" s="176">
        <f t="shared" si="12"/>
        <v>0</v>
      </c>
    </row>
    <row r="650" spans="1:11" ht="15.75" x14ac:dyDescent="0.25">
      <c r="A650" s="157" t="s">
        <v>274</v>
      </c>
      <c r="B650" s="174" t="str">
        <f t="shared" si="10"/>
        <v>6019A</v>
      </c>
      <c r="C650" s="151" t="s">
        <v>517</v>
      </c>
      <c r="D650" s="148">
        <v>1637146.42</v>
      </c>
      <c r="E650" s="148">
        <v>0</v>
      </c>
      <c r="F650" s="148">
        <v>1637146.42</v>
      </c>
      <c r="G650" s="148">
        <v>0</v>
      </c>
      <c r="H650" s="158">
        <v>1637146.42</v>
      </c>
      <c r="I650" s="89"/>
      <c r="J650" s="175">
        <v>1637146.42</v>
      </c>
      <c r="K650" s="176">
        <f>H650-J650</f>
        <v>0</v>
      </c>
    </row>
    <row r="651" spans="1:11" ht="15.75" x14ac:dyDescent="0.25">
      <c r="A651" s="157" t="s">
        <v>518</v>
      </c>
      <c r="B651" s="174" t="str">
        <f t="shared" si="10"/>
        <v>6119A</v>
      </c>
      <c r="C651" s="151" t="s">
        <v>519</v>
      </c>
      <c r="D651" s="148">
        <v>1264661.71</v>
      </c>
      <c r="E651" s="148">
        <v>0</v>
      </c>
      <c r="F651" s="148">
        <v>1264661.71</v>
      </c>
      <c r="G651" s="148">
        <v>0</v>
      </c>
      <c r="H651" s="158">
        <v>1264661.71</v>
      </c>
      <c r="I651" s="89"/>
      <c r="J651" s="175">
        <v>1264661.71</v>
      </c>
      <c r="K651" s="176">
        <f t="shared" ref="K651:K677" si="13">H651-J651</f>
        <v>0</v>
      </c>
    </row>
    <row r="652" spans="1:11" ht="15.75" x14ac:dyDescent="0.25">
      <c r="A652" s="157" t="s">
        <v>520</v>
      </c>
      <c r="B652" s="174" t="str">
        <f t="shared" si="10"/>
        <v>6249</v>
      </c>
      <c r="C652" s="165" t="s">
        <v>521</v>
      </c>
      <c r="D652" s="148">
        <v>168800.45</v>
      </c>
      <c r="E652" s="148">
        <v>0</v>
      </c>
      <c r="F652" s="148">
        <v>168800.45</v>
      </c>
      <c r="G652" s="148">
        <v>0</v>
      </c>
      <c r="H652" s="158">
        <v>168800.45</v>
      </c>
      <c r="I652" s="89"/>
      <c r="J652" s="175">
        <v>168800.45</v>
      </c>
      <c r="K652" s="176">
        <f t="shared" si="13"/>
        <v>0</v>
      </c>
    </row>
    <row r="653" spans="1:11" ht="15.75" x14ac:dyDescent="0.25">
      <c r="A653" s="157" t="s">
        <v>522</v>
      </c>
      <c r="B653" s="174" t="str">
        <f t="shared" si="10"/>
        <v>6329</v>
      </c>
      <c r="C653" s="165" t="s">
        <v>523</v>
      </c>
      <c r="D653" s="148">
        <v>117526.06999999999</v>
      </c>
      <c r="E653" s="148">
        <v>0</v>
      </c>
      <c r="F653" s="148">
        <v>117526.06999999999</v>
      </c>
      <c r="G653" s="148">
        <v>0</v>
      </c>
      <c r="H653" s="158">
        <v>117526.06999999999</v>
      </c>
      <c r="I653" s="89"/>
      <c r="J653" s="175">
        <v>117526.06999999999</v>
      </c>
      <c r="K653" s="176">
        <f t="shared" si="13"/>
        <v>0</v>
      </c>
    </row>
    <row r="654" spans="1:11" ht="15.75" x14ac:dyDescent="0.25">
      <c r="A654" s="157" t="s">
        <v>524</v>
      </c>
      <c r="B654" s="174" t="str">
        <f t="shared" ref="B654:B686" si="14">C654</f>
        <v>6407</v>
      </c>
      <c r="C654" s="165" t="s">
        <v>525</v>
      </c>
      <c r="D654" s="148">
        <v>47746.080000000002</v>
      </c>
      <c r="E654" s="148">
        <v>0</v>
      </c>
      <c r="F654" s="148">
        <v>47746.080000000002</v>
      </c>
      <c r="G654" s="148">
        <v>6136262.0600000005</v>
      </c>
      <c r="H654" s="158">
        <v>6184008.1400000006</v>
      </c>
      <c r="I654" s="89"/>
      <c r="J654" s="175">
        <v>6184008.1400000006</v>
      </c>
      <c r="K654" s="176">
        <f t="shared" si="13"/>
        <v>0</v>
      </c>
    </row>
    <row r="655" spans="1:11" ht="15.75" x14ac:dyDescent="0.25">
      <c r="A655" s="157" t="s">
        <v>526</v>
      </c>
      <c r="B655" s="174" t="str">
        <f t="shared" si="14"/>
        <v>6519A</v>
      </c>
      <c r="C655" s="165" t="s">
        <v>527</v>
      </c>
      <c r="D655" s="148">
        <v>0</v>
      </c>
      <c r="E655" s="148">
        <v>0</v>
      </c>
      <c r="F655" s="148">
        <v>0</v>
      </c>
      <c r="G655" s="148">
        <v>0</v>
      </c>
      <c r="H655" s="158">
        <v>0</v>
      </c>
      <c r="I655" s="89"/>
      <c r="J655" s="175">
        <v>0</v>
      </c>
      <c r="K655" s="176">
        <f t="shared" si="13"/>
        <v>0</v>
      </c>
    </row>
    <row r="656" spans="1:11" ht="15.75" x14ac:dyDescent="0.25">
      <c r="A656" s="157" t="s">
        <v>528</v>
      </c>
      <c r="B656" s="174" t="str">
        <f t="shared" si="14"/>
        <v>6619A</v>
      </c>
      <c r="C656" s="165" t="s">
        <v>529</v>
      </c>
      <c r="D656" s="148">
        <v>116409.44000000002</v>
      </c>
      <c r="E656" s="148">
        <v>0</v>
      </c>
      <c r="F656" s="148">
        <v>116409.44000000002</v>
      </c>
      <c r="G656" s="148">
        <v>0</v>
      </c>
      <c r="H656" s="158">
        <v>116409.44000000002</v>
      </c>
      <c r="I656" s="89"/>
      <c r="J656" s="175">
        <v>116409.44000000002</v>
      </c>
      <c r="K656" s="176">
        <f t="shared" si="13"/>
        <v>0</v>
      </c>
    </row>
    <row r="657" spans="1:11" ht="15.75" x14ac:dyDescent="0.25">
      <c r="A657" s="157" t="s">
        <v>530</v>
      </c>
      <c r="B657" s="174" t="str">
        <f t="shared" si="14"/>
        <v>6709A</v>
      </c>
      <c r="C657" s="165" t="s">
        <v>531</v>
      </c>
      <c r="D657" s="148">
        <v>43583.44</v>
      </c>
      <c r="E657" s="148">
        <v>0</v>
      </c>
      <c r="F657" s="148">
        <v>43583.44</v>
      </c>
      <c r="G657" s="148">
        <v>0</v>
      </c>
      <c r="H657" s="158">
        <v>43583.44</v>
      </c>
      <c r="I657" s="89"/>
      <c r="J657" s="175">
        <v>43583.44</v>
      </c>
      <c r="K657" s="176">
        <f t="shared" si="13"/>
        <v>0</v>
      </c>
    </row>
    <row r="658" spans="1:11" ht="15.75" x14ac:dyDescent="0.25">
      <c r="A658" s="157" t="s">
        <v>530</v>
      </c>
      <c r="B658" s="174" t="str">
        <f t="shared" si="14"/>
        <v>6733</v>
      </c>
      <c r="C658" s="165" t="s">
        <v>532</v>
      </c>
      <c r="D658" s="148">
        <v>5079.6500000000005</v>
      </c>
      <c r="E658" s="148">
        <v>0</v>
      </c>
      <c r="F658" s="148">
        <v>5079.6500000000005</v>
      </c>
      <c r="G658" s="148">
        <v>0</v>
      </c>
      <c r="H658" s="158">
        <v>5079.6500000000005</v>
      </c>
      <c r="I658" s="89"/>
      <c r="J658" s="175">
        <v>5079.6500000000005</v>
      </c>
      <c r="K658" s="176">
        <f t="shared" si="13"/>
        <v>0</v>
      </c>
    </row>
    <row r="659" spans="1:11" ht="15.75" x14ac:dyDescent="0.25">
      <c r="A659" s="157" t="s">
        <v>533</v>
      </c>
      <c r="B659" s="174">
        <f t="shared" si="14"/>
        <v>6840</v>
      </c>
      <c r="C659" s="165">
        <v>6840</v>
      </c>
      <c r="D659" s="148">
        <v>39780.129999999997</v>
      </c>
      <c r="E659" s="148">
        <v>0</v>
      </c>
      <c r="F659" s="148">
        <v>39780.129999999997</v>
      </c>
      <c r="G659" s="148">
        <v>0</v>
      </c>
      <c r="H659" s="158">
        <v>39780.129999999997</v>
      </c>
      <c r="I659" s="89"/>
      <c r="J659" s="175">
        <v>39780.129999999997</v>
      </c>
      <c r="K659" s="176">
        <f t="shared" si="13"/>
        <v>0</v>
      </c>
    </row>
    <row r="660" spans="1:11" ht="15.75" x14ac:dyDescent="0.25">
      <c r="A660" s="157" t="s">
        <v>592</v>
      </c>
      <c r="B660" s="174">
        <f t="shared" si="14"/>
        <v>6940</v>
      </c>
      <c r="C660" s="165">
        <v>6940</v>
      </c>
      <c r="D660" s="148">
        <v>851.76</v>
      </c>
      <c r="E660" s="148">
        <v>0</v>
      </c>
      <c r="F660" s="148">
        <v>851.76</v>
      </c>
      <c r="G660" s="148">
        <v>0</v>
      </c>
      <c r="H660" s="158">
        <v>851.76</v>
      </c>
      <c r="I660" s="89"/>
      <c r="J660" s="175">
        <v>851.76</v>
      </c>
      <c r="K660" s="176">
        <f t="shared" si="13"/>
        <v>0</v>
      </c>
    </row>
    <row r="661" spans="1:11" ht="15.75" x14ac:dyDescent="0.25">
      <c r="A661" s="157" t="s">
        <v>535</v>
      </c>
      <c r="B661" s="174" t="str">
        <f t="shared" si="14"/>
        <v>7208</v>
      </c>
      <c r="C661" s="165" t="s">
        <v>536</v>
      </c>
      <c r="D661" s="148">
        <v>180448.31</v>
      </c>
      <c r="E661" s="148">
        <v>0</v>
      </c>
      <c r="F661" s="148">
        <v>180448.31</v>
      </c>
      <c r="G661" s="148">
        <v>0</v>
      </c>
      <c r="H661" s="158">
        <v>180448.31</v>
      </c>
      <c r="I661" s="89"/>
      <c r="J661" s="175">
        <v>180448.31</v>
      </c>
      <c r="K661" s="176">
        <f t="shared" si="13"/>
        <v>0</v>
      </c>
    </row>
    <row r="662" spans="1:11" ht="15.75" x14ac:dyDescent="0.25">
      <c r="A662" s="157" t="s">
        <v>347</v>
      </c>
      <c r="B662" s="174" t="str">
        <f t="shared" si="14"/>
        <v>7305A</v>
      </c>
      <c r="C662" s="165" t="s">
        <v>537</v>
      </c>
      <c r="D662" s="148">
        <v>0</v>
      </c>
      <c r="E662" s="148">
        <v>0</v>
      </c>
      <c r="F662" s="148">
        <v>0</v>
      </c>
      <c r="G662" s="148">
        <v>0</v>
      </c>
      <c r="H662" s="158">
        <v>0</v>
      </c>
      <c r="I662" s="89"/>
      <c r="J662" s="175">
        <v>0</v>
      </c>
      <c r="K662" s="176">
        <f t="shared" si="13"/>
        <v>0</v>
      </c>
    </row>
    <row r="663" spans="1:11" ht="15.75" x14ac:dyDescent="0.25">
      <c r="A663" s="157" t="s">
        <v>538</v>
      </c>
      <c r="B663" s="174" t="str">
        <f t="shared" si="14"/>
        <v>7405A</v>
      </c>
      <c r="C663" s="165" t="s">
        <v>539</v>
      </c>
      <c r="D663" s="148">
        <v>2663322.94</v>
      </c>
      <c r="E663" s="148">
        <v>0</v>
      </c>
      <c r="F663" s="148">
        <v>2663322.94</v>
      </c>
      <c r="G663" s="148">
        <v>0</v>
      </c>
      <c r="H663" s="158">
        <v>2663322.94</v>
      </c>
      <c r="I663" s="89"/>
      <c r="J663" s="175">
        <v>2663322.94</v>
      </c>
      <c r="K663" s="176">
        <f t="shared" si="13"/>
        <v>0</v>
      </c>
    </row>
    <row r="664" spans="1:11" ht="15.75" x14ac:dyDescent="0.25">
      <c r="A664" s="157" t="s">
        <v>538</v>
      </c>
      <c r="B664" s="174" t="str">
        <f t="shared" si="14"/>
        <v>7425</v>
      </c>
      <c r="C664" s="168" t="s">
        <v>540</v>
      </c>
      <c r="D664" s="148">
        <v>0</v>
      </c>
      <c r="E664" s="148">
        <v>0</v>
      </c>
      <c r="F664" s="148">
        <v>0</v>
      </c>
      <c r="G664" s="148">
        <v>0</v>
      </c>
      <c r="H664" s="158">
        <v>0</v>
      </c>
      <c r="I664" s="89"/>
      <c r="J664" s="175">
        <v>0</v>
      </c>
      <c r="K664" s="176">
        <f t="shared" si="13"/>
        <v>0</v>
      </c>
    </row>
    <row r="665" spans="1:11" ht="15.75" x14ac:dyDescent="0.25">
      <c r="A665" s="157" t="s">
        <v>541</v>
      </c>
      <c r="B665" s="174" t="str">
        <f t="shared" si="14"/>
        <v>7538</v>
      </c>
      <c r="C665" s="151" t="s">
        <v>542</v>
      </c>
      <c r="D665" s="148">
        <v>190155.66999999998</v>
      </c>
      <c r="E665" s="148">
        <v>0</v>
      </c>
      <c r="F665" s="148">
        <v>190155.66999999998</v>
      </c>
      <c r="G665" s="148">
        <v>0</v>
      </c>
      <c r="H665" s="158">
        <v>190155.66999999998</v>
      </c>
      <c r="I665" s="89"/>
      <c r="J665" s="175">
        <v>190155.66999999998</v>
      </c>
      <c r="K665" s="176">
        <f t="shared" si="13"/>
        <v>0</v>
      </c>
    </row>
    <row r="666" spans="1:11" ht="15.75" x14ac:dyDescent="0.25">
      <c r="A666" s="157" t="s">
        <v>541</v>
      </c>
      <c r="B666" s="174" t="str">
        <f t="shared" si="14"/>
        <v>7525</v>
      </c>
      <c r="C666" s="166" t="s">
        <v>543</v>
      </c>
      <c r="D666" s="148">
        <v>0</v>
      </c>
      <c r="E666" s="148">
        <v>0</v>
      </c>
      <c r="F666" s="148">
        <v>0</v>
      </c>
      <c r="G666" s="148">
        <v>0</v>
      </c>
      <c r="H666" s="158">
        <v>0</v>
      </c>
      <c r="I666" s="89"/>
      <c r="J666" s="175">
        <v>0</v>
      </c>
      <c r="K666" s="176">
        <f t="shared" si="13"/>
        <v>0</v>
      </c>
    </row>
    <row r="667" spans="1:11" ht="15.75" x14ac:dyDescent="0.25">
      <c r="A667" s="157" t="s">
        <v>544</v>
      </c>
      <c r="B667" s="174" t="str">
        <f t="shared" si="14"/>
        <v>7932</v>
      </c>
      <c r="C667" s="165" t="s">
        <v>545</v>
      </c>
      <c r="D667" s="148">
        <v>7799.8599999999988</v>
      </c>
      <c r="E667" s="148">
        <v>0</v>
      </c>
      <c r="F667" s="148">
        <v>7799.8599999999988</v>
      </c>
      <c r="G667" s="148">
        <v>0</v>
      </c>
      <c r="H667" s="158">
        <v>7799.8599999999988</v>
      </c>
      <c r="I667" s="89"/>
      <c r="J667" s="175">
        <v>7799.8599999999988</v>
      </c>
      <c r="K667" s="176">
        <f t="shared" si="13"/>
        <v>0</v>
      </c>
    </row>
    <row r="668" spans="1:11" ht="15.75" x14ac:dyDescent="0.25">
      <c r="A668" s="157" t="s">
        <v>546</v>
      </c>
      <c r="B668" s="174">
        <f t="shared" si="14"/>
        <v>8040</v>
      </c>
      <c r="C668" s="165">
        <v>8040</v>
      </c>
      <c r="D668" s="148">
        <v>1404.46</v>
      </c>
      <c r="E668" s="148">
        <v>0</v>
      </c>
      <c r="F668" s="148">
        <v>1404.46</v>
      </c>
      <c r="G668" s="148">
        <v>0</v>
      </c>
      <c r="H668" s="158">
        <v>1404.46</v>
      </c>
      <c r="I668" s="89"/>
      <c r="J668" s="175">
        <v>1404.46</v>
      </c>
      <c r="K668" s="176">
        <f t="shared" si="13"/>
        <v>0</v>
      </c>
    </row>
    <row r="669" spans="1:11" ht="15.75" x14ac:dyDescent="0.25">
      <c r="A669" s="157" t="s">
        <v>548</v>
      </c>
      <c r="B669" s="174" t="str">
        <f t="shared" si="14"/>
        <v>8132</v>
      </c>
      <c r="C669" s="165" t="s">
        <v>549</v>
      </c>
      <c r="D669" s="148">
        <v>2200.77</v>
      </c>
      <c r="E669" s="148">
        <v>0</v>
      </c>
      <c r="F669" s="148">
        <v>2200.77</v>
      </c>
      <c r="G669" s="148">
        <v>0</v>
      </c>
      <c r="H669" s="158">
        <v>2200.77</v>
      </c>
      <c r="I669" s="89"/>
      <c r="J669" s="175">
        <v>2200.77</v>
      </c>
      <c r="K669" s="176">
        <f t="shared" si="13"/>
        <v>0</v>
      </c>
    </row>
    <row r="670" spans="1:11" ht="15.75" x14ac:dyDescent="0.25">
      <c r="A670" s="169" t="s">
        <v>550</v>
      </c>
      <c r="B670" s="174" t="str">
        <f t="shared" si="14"/>
        <v>8340</v>
      </c>
      <c r="C670" s="168" t="s">
        <v>551</v>
      </c>
      <c r="D670" s="148">
        <v>0</v>
      </c>
      <c r="E670" s="148">
        <v>0</v>
      </c>
      <c r="F670" s="148">
        <v>0</v>
      </c>
      <c r="G670" s="148">
        <v>0</v>
      </c>
      <c r="H670" s="158">
        <v>0</v>
      </c>
      <c r="I670" s="89"/>
      <c r="J670" s="175">
        <v>0</v>
      </c>
      <c r="K670" s="176">
        <f t="shared" si="13"/>
        <v>0</v>
      </c>
    </row>
    <row r="671" spans="1:11" ht="15.75" x14ac:dyDescent="0.25">
      <c r="A671" s="157" t="s">
        <v>333</v>
      </c>
      <c r="B671" s="174" t="str">
        <f t="shared" si="14"/>
        <v>8440</v>
      </c>
      <c r="C671" s="165" t="s">
        <v>552</v>
      </c>
      <c r="D671" s="148">
        <v>527.1</v>
      </c>
      <c r="E671" s="148">
        <v>0</v>
      </c>
      <c r="F671" s="148">
        <v>527.1</v>
      </c>
      <c r="G671" s="148">
        <v>0</v>
      </c>
      <c r="H671" s="158">
        <v>527.1</v>
      </c>
      <c r="I671" s="89"/>
      <c r="J671" s="175">
        <v>527.1</v>
      </c>
      <c r="K671" s="176">
        <f t="shared" si="13"/>
        <v>0</v>
      </c>
    </row>
    <row r="672" spans="1:11" ht="15.75" x14ac:dyDescent="0.25">
      <c r="A672" s="157" t="s">
        <v>553</v>
      </c>
      <c r="B672" s="174" t="str">
        <f t="shared" si="14"/>
        <v>8809A</v>
      </c>
      <c r="C672" s="165" t="s">
        <v>554</v>
      </c>
      <c r="D672" s="148">
        <v>31423.25</v>
      </c>
      <c r="E672" s="148">
        <v>0</v>
      </c>
      <c r="F672" s="148">
        <v>31423.25</v>
      </c>
      <c r="G672" s="148">
        <v>0</v>
      </c>
      <c r="H672" s="158">
        <v>31423.25</v>
      </c>
      <c r="I672" s="89"/>
      <c r="J672" s="175">
        <v>31423.25</v>
      </c>
      <c r="K672" s="176">
        <f t="shared" si="13"/>
        <v>0</v>
      </c>
    </row>
    <row r="673" spans="1:11" ht="15.75" x14ac:dyDescent="0.25">
      <c r="A673" s="157" t="s">
        <v>555</v>
      </c>
      <c r="B673" s="174" t="str">
        <f t="shared" si="14"/>
        <v>9040</v>
      </c>
      <c r="C673" s="151" t="s">
        <v>556</v>
      </c>
      <c r="D673" s="148">
        <v>19.03</v>
      </c>
      <c r="E673" s="148">
        <v>0</v>
      </c>
      <c r="F673" s="148">
        <v>19.03</v>
      </c>
      <c r="G673" s="148">
        <v>0</v>
      </c>
      <c r="H673" s="158">
        <v>19.03</v>
      </c>
      <c r="I673" s="89"/>
      <c r="J673" s="175">
        <v>19.03</v>
      </c>
      <c r="K673" s="176">
        <f t="shared" si="13"/>
        <v>0</v>
      </c>
    </row>
    <row r="674" spans="1:11" ht="15.75" x14ac:dyDescent="0.25">
      <c r="A674" s="157" t="s">
        <v>557</v>
      </c>
      <c r="B674" s="174" t="str">
        <f t="shared" si="14"/>
        <v>9201A</v>
      </c>
      <c r="C674" s="151" t="s">
        <v>558</v>
      </c>
      <c r="D674" s="148">
        <v>173680.93</v>
      </c>
      <c r="E674" s="148">
        <v>0</v>
      </c>
      <c r="F674" s="148">
        <v>173680.93</v>
      </c>
      <c r="G674" s="148">
        <v>0</v>
      </c>
      <c r="H674" s="158">
        <v>173680.93</v>
      </c>
      <c r="I674" s="89"/>
      <c r="J674" s="175">
        <v>173680.93</v>
      </c>
      <c r="K674" s="176">
        <f t="shared" si="13"/>
        <v>0</v>
      </c>
    </row>
    <row r="675" spans="1:11" ht="15.75" x14ac:dyDescent="0.25">
      <c r="A675" s="157" t="s">
        <v>559</v>
      </c>
      <c r="B675" s="174" t="str">
        <f t="shared" si="14"/>
        <v>9301A</v>
      </c>
      <c r="C675" s="151" t="s">
        <v>560</v>
      </c>
      <c r="D675" s="148">
        <v>77185.819999999992</v>
      </c>
      <c r="E675" s="148">
        <v>0</v>
      </c>
      <c r="F675" s="148">
        <v>77185.819999999992</v>
      </c>
      <c r="G675" s="148">
        <v>0</v>
      </c>
      <c r="H675" s="158">
        <v>77185.819999999992</v>
      </c>
      <c r="I675" s="89"/>
      <c r="J675" s="175">
        <v>77185.819999999992</v>
      </c>
      <c r="K675" s="176">
        <f t="shared" si="13"/>
        <v>0</v>
      </c>
    </row>
    <row r="676" spans="1:11" ht="15.75" x14ac:dyDescent="0.25">
      <c r="A676" s="157" t="s">
        <v>561</v>
      </c>
      <c r="B676" s="174" t="str">
        <f t="shared" si="14"/>
        <v>9449</v>
      </c>
      <c r="C676" s="151" t="s">
        <v>562</v>
      </c>
      <c r="D676" s="148">
        <v>14037.77</v>
      </c>
      <c r="E676" s="148">
        <v>0</v>
      </c>
      <c r="F676" s="148">
        <v>14037.77</v>
      </c>
      <c r="G676" s="148">
        <v>0</v>
      </c>
      <c r="H676" s="158">
        <v>14037.77</v>
      </c>
      <c r="I676" s="89"/>
      <c r="J676" s="175">
        <v>14037.77</v>
      </c>
      <c r="K676" s="176">
        <f t="shared" si="13"/>
        <v>0</v>
      </c>
    </row>
    <row r="677" spans="1:11" ht="15.75" x14ac:dyDescent="0.25">
      <c r="A677" s="157" t="s">
        <v>563</v>
      </c>
      <c r="B677" s="174" t="str">
        <f t="shared" si="14"/>
        <v>9618A</v>
      </c>
      <c r="C677" s="151" t="s">
        <v>564</v>
      </c>
      <c r="D677" s="148">
        <v>0</v>
      </c>
      <c r="E677" s="148">
        <v>0</v>
      </c>
      <c r="F677" s="148">
        <v>0</v>
      </c>
      <c r="G677" s="148">
        <v>0</v>
      </c>
      <c r="H677" s="158">
        <v>0</v>
      </c>
      <c r="I677" s="89"/>
      <c r="J677" s="175">
        <v>0</v>
      </c>
      <c r="K677" s="176">
        <f t="shared" si="13"/>
        <v>0</v>
      </c>
    </row>
    <row r="678" spans="1:11" ht="15.75" x14ac:dyDescent="0.25">
      <c r="A678" s="157" t="s">
        <v>566</v>
      </c>
      <c r="B678" s="174" t="str">
        <f t="shared" si="14"/>
        <v>9818A</v>
      </c>
      <c r="C678" s="166" t="s">
        <v>565</v>
      </c>
      <c r="D678" s="148">
        <v>316769761.49000001</v>
      </c>
      <c r="E678" s="148">
        <v>-8117097.7200000286</v>
      </c>
      <c r="F678" s="148">
        <v>308652663.76999998</v>
      </c>
      <c r="G678" s="148">
        <v>88881153</v>
      </c>
      <c r="H678" s="158">
        <v>397533816.76999998</v>
      </c>
      <c r="I678" s="89"/>
      <c r="J678" s="175">
        <v>397533816.76999998</v>
      </c>
      <c r="K678" s="176">
        <f t="shared" ref="K678:K686" si="15">H678-J678</f>
        <v>0</v>
      </c>
    </row>
    <row r="679" spans="1:11" ht="15.75" x14ac:dyDescent="0.25">
      <c r="A679" s="157" t="s">
        <v>567</v>
      </c>
      <c r="B679" s="174" t="str">
        <f t="shared" si="14"/>
        <v>BB49</v>
      </c>
      <c r="C679" s="151" t="s">
        <v>568</v>
      </c>
      <c r="D679" s="148"/>
      <c r="E679" s="148">
        <v>0</v>
      </c>
      <c r="F679" s="148">
        <v>0</v>
      </c>
      <c r="G679" s="148">
        <v>0</v>
      </c>
      <c r="H679" s="158">
        <v>0</v>
      </c>
      <c r="I679" s="89"/>
      <c r="J679" s="175">
        <v>0</v>
      </c>
      <c r="K679" s="176">
        <f t="shared" si="15"/>
        <v>0</v>
      </c>
    </row>
    <row r="680" spans="1:11" ht="15.75" x14ac:dyDescent="0.25">
      <c r="A680" s="157" t="s">
        <v>569</v>
      </c>
      <c r="B680" s="174" t="str">
        <f t="shared" si="14"/>
        <v>AA</v>
      </c>
      <c r="C680" s="149" t="s">
        <v>570</v>
      </c>
      <c r="D680" s="148" t="s">
        <v>397</v>
      </c>
      <c r="E680" s="148">
        <v>0</v>
      </c>
      <c r="F680" s="148">
        <v>0</v>
      </c>
      <c r="G680" s="148">
        <v>0</v>
      </c>
      <c r="H680" s="158">
        <v>0</v>
      </c>
      <c r="I680" s="89"/>
      <c r="J680" s="175">
        <v>0</v>
      </c>
      <c r="K680" s="176">
        <f t="shared" si="15"/>
        <v>0</v>
      </c>
    </row>
    <row r="681" spans="1:11" ht="15.75" x14ac:dyDescent="0.25">
      <c r="A681" s="157" t="s">
        <v>571</v>
      </c>
      <c r="B681" s="174" t="str">
        <f t="shared" si="14"/>
        <v>BB</v>
      </c>
      <c r="C681" s="149" t="s">
        <v>587</v>
      </c>
      <c r="D681" s="148"/>
      <c r="E681" s="148">
        <v>0</v>
      </c>
      <c r="F681" s="148">
        <v>0</v>
      </c>
      <c r="G681" s="148">
        <v>70273.710000000006</v>
      </c>
      <c r="H681" s="158">
        <v>70273.710000000006</v>
      </c>
      <c r="I681" s="89"/>
      <c r="J681" s="175">
        <v>70273.710000000006</v>
      </c>
      <c r="K681" s="176">
        <f t="shared" si="15"/>
        <v>0</v>
      </c>
    </row>
    <row r="682" spans="1:11" ht="15.75" x14ac:dyDescent="0.25">
      <c r="A682" s="157" t="s">
        <v>572</v>
      </c>
      <c r="B682" s="174" t="str">
        <f t="shared" si="14"/>
        <v>CC</v>
      </c>
      <c r="C682" s="149" t="s">
        <v>588</v>
      </c>
      <c r="D682" s="148"/>
      <c r="E682" s="148">
        <v>0</v>
      </c>
      <c r="F682" s="148">
        <v>0</v>
      </c>
      <c r="G682" s="148">
        <v>18871212</v>
      </c>
      <c r="H682" s="158">
        <v>18871212</v>
      </c>
      <c r="I682" s="89"/>
      <c r="J682" s="175">
        <v>18871212</v>
      </c>
      <c r="K682" s="176">
        <f t="shared" si="15"/>
        <v>0</v>
      </c>
    </row>
    <row r="683" spans="1:11" ht="15.75" x14ac:dyDescent="0.25">
      <c r="A683" s="157" t="s">
        <v>299</v>
      </c>
      <c r="B683" s="174" t="str">
        <f t="shared" si="14"/>
        <v>DD</v>
      </c>
      <c r="C683" s="149" t="s">
        <v>589</v>
      </c>
      <c r="D683" s="148"/>
      <c r="E683" s="148">
        <v>0</v>
      </c>
      <c r="F683" s="148">
        <v>0</v>
      </c>
      <c r="G683" s="148">
        <v>1423901.6</v>
      </c>
      <c r="H683" s="158">
        <v>1423901.6</v>
      </c>
      <c r="I683" s="89"/>
      <c r="J683" s="175">
        <v>1423901.6</v>
      </c>
      <c r="K683" s="176">
        <f t="shared" si="15"/>
        <v>0</v>
      </c>
    </row>
    <row r="684" spans="1:11" ht="15.75" x14ac:dyDescent="0.25">
      <c r="A684" s="157" t="s">
        <v>300</v>
      </c>
      <c r="B684" s="174" t="str">
        <f t="shared" si="14"/>
        <v>QQ</v>
      </c>
      <c r="C684" s="151" t="s">
        <v>573</v>
      </c>
      <c r="D684" s="148"/>
      <c r="E684" s="148">
        <v>0</v>
      </c>
      <c r="F684" s="148">
        <v>0</v>
      </c>
      <c r="G684" s="148">
        <v>0</v>
      </c>
      <c r="H684" s="158">
        <v>0</v>
      </c>
      <c r="I684" s="89"/>
      <c r="J684" s="175">
        <v>0</v>
      </c>
      <c r="K684" s="176">
        <f t="shared" si="15"/>
        <v>0</v>
      </c>
    </row>
    <row r="685" spans="1:11" ht="15.75" x14ac:dyDescent="0.25">
      <c r="A685" s="157" t="s">
        <v>574</v>
      </c>
      <c r="B685" s="174" t="str">
        <f t="shared" si="14"/>
        <v>EE</v>
      </c>
      <c r="C685" s="149" t="s">
        <v>590</v>
      </c>
      <c r="D685" s="148"/>
      <c r="E685" s="148">
        <v>0</v>
      </c>
      <c r="F685" s="148">
        <v>0</v>
      </c>
      <c r="G685" s="148">
        <v>0</v>
      </c>
      <c r="H685" s="158">
        <v>0</v>
      </c>
      <c r="I685" s="89"/>
      <c r="J685" s="175">
        <v>0</v>
      </c>
      <c r="K685" s="176">
        <f t="shared" si="15"/>
        <v>0</v>
      </c>
    </row>
    <row r="686" spans="1:11" ht="15.75" x14ac:dyDescent="0.25">
      <c r="A686" s="157" t="s">
        <v>575</v>
      </c>
      <c r="B686" s="174" t="str">
        <f t="shared" si="14"/>
        <v>RB</v>
      </c>
      <c r="C686" s="149" t="s">
        <v>576</v>
      </c>
      <c r="D686" s="148"/>
      <c r="E686" s="148">
        <v>0</v>
      </c>
      <c r="F686" s="148">
        <v>0</v>
      </c>
      <c r="G686" s="148">
        <v>0</v>
      </c>
      <c r="H686" s="158">
        <v>0</v>
      </c>
      <c r="I686" s="89"/>
      <c r="J686" s="175">
        <v>0</v>
      </c>
      <c r="K686" s="176">
        <f t="shared" si="15"/>
        <v>0</v>
      </c>
    </row>
    <row r="687" spans="1:11" ht="15.75" x14ac:dyDescent="0.25">
      <c r="A687" s="157"/>
      <c r="B687" s="174"/>
      <c r="C687" s="148"/>
      <c r="D687" s="152" t="s">
        <v>577</v>
      </c>
      <c r="E687" s="152" t="s">
        <v>577</v>
      </c>
      <c r="F687" s="152" t="s">
        <v>577</v>
      </c>
      <c r="G687" s="152" t="s">
        <v>577</v>
      </c>
      <c r="H687" s="170" t="s">
        <v>577</v>
      </c>
      <c r="I687" s="89"/>
      <c r="J687" s="175"/>
      <c r="K687" s="176"/>
    </row>
    <row r="688" spans="1:11" ht="15.75" x14ac:dyDescent="0.25">
      <c r="A688" s="157" t="s">
        <v>578</v>
      </c>
      <c r="B688" s="174"/>
      <c r="C688" s="162"/>
      <c r="D688" s="148">
        <f>SUM(D589:D686)</f>
        <v>512538766.93999994</v>
      </c>
      <c r="E688" s="148">
        <f>SUM(E589:E686)</f>
        <v>-7990358.3300000289</v>
      </c>
      <c r="F688" s="148">
        <f>SUM(F589:F686)</f>
        <v>504548408.6099999</v>
      </c>
      <c r="G688" s="148">
        <f>SUM(G589:G686)</f>
        <v>120849524.75999999</v>
      </c>
      <c r="H688" s="158">
        <f>SUM(H589:H686)</f>
        <v>625397933.37</v>
      </c>
      <c r="I688" s="89"/>
      <c r="J688" s="175">
        <v>625397933.37</v>
      </c>
      <c r="K688" s="176">
        <f>H688-J688</f>
        <v>0</v>
      </c>
    </row>
    <row r="689" spans="1:10" ht="15.75" x14ac:dyDescent="0.25">
      <c r="A689" s="157"/>
      <c r="B689" s="174"/>
      <c r="C689" s="148"/>
      <c r="D689" s="152" t="s">
        <v>397</v>
      </c>
      <c r="E689" s="152" t="s">
        <v>397</v>
      </c>
      <c r="F689" s="152" t="s">
        <v>397</v>
      </c>
      <c r="G689" s="152" t="s">
        <v>397</v>
      </c>
      <c r="H689" s="170" t="s">
        <v>397</v>
      </c>
      <c r="I689" s="89"/>
    </row>
    <row r="690" spans="1:10" ht="15.75" x14ac:dyDescent="0.25">
      <c r="A690" s="157"/>
      <c r="B690" s="174"/>
      <c r="C690" s="148"/>
      <c r="D690" s="148"/>
      <c r="E690" s="148"/>
      <c r="F690" s="148"/>
      <c r="G690" s="148"/>
      <c r="H690" s="158">
        <v>234522074.19000006</v>
      </c>
      <c r="I690" s="89"/>
    </row>
    <row r="691" spans="1:10" ht="15.75" x14ac:dyDescent="0.25">
      <c r="A691" s="157"/>
      <c r="B691" s="174"/>
      <c r="C691" s="148"/>
      <c r="D691" s="148"/>
      <c r="E691" s="148"/>
      <c r="F691" s="148"/>
      <c r="G691" s="148"/>
      <c r="H691" s="158"/>
      <c r="I691" s="89"/>
    </row>
    <row r="692" spans="1:10" ht="15.75" x14ac:dyDescent="0.25">
      <c r="A692" s="157"/>
      <c r="B692" s="174"/>
      <c r="C692" s="148"/>
      <c r="D692" s="148"/>
      <c r="E692" s="148"/>
      <c r="F692" s="148"/>
      <c r="G692" s="148"/>
      <c r="H692" s="158"/>
      <c r="I692" s="89"/>
    </row>
    <row r="693" spans="1:10" ht="15.75" x14ac:dyDescent="0.25">
      <c r="A693" s="157"/>
      <c r="B693" s="174"/>
      <c r="C693" s="148"/>
      <c r="D693" s="148"/>
      <c r="E693" s="148"/>
      <c r="F693" s="148"/>
      <c r="G693" s="148"/>
      <c r="H693" s="158"/>
      <c r="I693" s="89"/>
    </row>
    <row r="694" spans="1:10" ht="15.75" x14ac:dyDescent="0.25">
      <c r="A694" s="157"/>
      <c r="B694" s="174"/>
      <c r="C694" s="148"/>
      <c r="D694" s="148"/>
      <c r="E694" s="148"/>
      <c r="F694" s="148"/>
      <c r="G694" s="148"/>
      <c r="H694" s="158"/>
      <c r="I694" s="89"/>
    </row>
    <row r="695" spans="1:10" ht="16.5" thickBot="1" x14ac:dyDescent="0.3">
      <c r="A695" s="171"/>
      <c r="B695" s="187"/>
      <c r="C695" s="172"/>
      <c r="D695" s="172"/>
      <c r="E695" s="172"/>
      <c r="F695" s="172"/>
      <c r="G695" s="172" t="s">
        <v>579</v>
      </c>
      <c r="H695" s="173">
        <v>0</v>
      </c>
      <c r="I695" s="89"/>
    </row>
    <row r="696" spans="1:10" x14ac:dyDescent="0.25">
      <c r="C696" s="94"/>
      <c r="D696"/>
      <c r="I696" s="89"/>
    </row>
    <row r="697" spans="1:10" ht="15.75" thickBot="1" x14ac:dyDescent="0.3">
      <c r="C697" s="94"/>
      <c r="D697"/>
      <c r="I697" s="89"/>
    </row>
    <row r="698" spans="1:10" ht="15.75" x14ac:dyDescent="0.25">
      <c r="A698" s="189"/>
      <c r="B698" s="190"/>
      <c r="C698" s="191"/>
      <c r="D698" s="191" t="s">
        <v>394</v>
      </c>
      <c r="E698" s="191"/>
      <c r="F698" s="191"/>
      <c r="G698" s="191"/>
      <c r="H698" s="192"/>
      <c r="I698" s="89"/>
      <c r="J698" s="89"/>
    </row>
    <row r="699" spans="1:10" ht="15.75" x14ac:dyDescent="0.25">
      <c r="A699" s="193"/>
      <c r="B699" s="188"/>
      <c r="C699" s="178"/>
      <c r="D699" s="178" t="s">
        <v>395</v>
      </c>
      <c r="E699" s="178"/>
      <c r="F699" s="178"/>
      <c r="G699" s="178"/>
      <c r="H699" s="194"/>
      <c r="I699" s="89"/>
      <c r="J699" s="89"/>
    </row>
    <row r="700" spans="1:10" ht="15.75" x14ac:dyDescent="0.25">
      <c r="A700" s="193" t="s">
        <v>596</v>
      </c>
      <c r="B700" s="188"/>
      <c r="C700" s="178"/>
      <c r="D700" s="178"/>
      <c r="E700" s="183" t="s">
        <v>396</v>
      </c>
      <c r="F700" s="178"/>
      <c r="G700" s="178"/>
      <c r="H700" s="194"/>
      <c r="I700" s="89"/>
      <c r="J700" s="89"/>
    </row>
    <row r="701" spans="1:10" ht="15.75" x14ac:dyDescent="0.25">
      <c r="A701" s="195" t="s">
        <v>397</v>
      </c>
      <c r="B701" s="196"/>
      <c r="C701" s="197" t="s">
        <v>397</v>
      </c>
      <c r="D701" s="197" t="s">
        <v>397</v>
      </c>
      <c r="E701" s="197" t="s">
        <v>397</v>
      </c>
      <c r="F701" s="197" t="s">
        <v>397</v>
      </c>
      <c r="G701" s="197" t="s">
        <v>397</v>
      </c>
      <c r="H701" s="198" t="s">
        <v>397</v>
      </c>
      <c r="I701" s="89"/>
      <c r="J701" s="89"/>
    </row>
    <row r="702" spans="1:10" ht="15.75" x14ac:dyDescent="0.25">
      <c r="A702" s="193" t="s">
        <v>398</v>
      </c>
      <c r="B702" s="188"/>
      <c r="C702" s="199"/>
      <c r="D702" s="180" t="s">
        <v>185</v>
      </c>
      <c r="E702" s="180" t="s">
        <v>185</v>
      </c>
      <c r="F702" s="180" t="s">
        <v>399</v>
      </c>
      <c r="G702" s="180" t="s">
        <v>185</v>
      </c>
      <c r="H702" s="200" t="s">
        <v>400</v>
      </c>
      <c r="I702" s="89"/>
      <c r="J702" s="89"/>
    </row>
    <row r="703" spans="1:10" ht="15.75" x14ac:dyDescent="0.25">
      <c r="A703" s="193"/>
      <c r="B703" s="188"/>
      <c r="C703" s="199"/>
      <c r="D703" s="180" t="s">
        <v>401</v>
      </c>
      <c r="E703" s="180" t="s">
        <v>402</v>
      </c>
      <c r="F703" s="180" t="s">
        <v>402</v>
      </c>
      <c r="G703" s="180" t="s">
        <v>403</v>
      </c>
      <c r="H703" s="200" t="s">
        <v>404</v>
      </c>
      <c r="I703" s="89"/>
      <c r="J703" s="89"/>
    </row>
    <row r="704" spans="1:10" ht="15.75" x14ac:dyDescent="0.25">
      <c r="A704" s="193"/>
      <c r="B704" s="188"/>
      <c r="C704" s="199"/>
      <c r="D704" s="180" t="s">
        <v>405</v>
      </c>
      <c r="E704" s="180" t="s">
        <v>406</v>
      </c>
      <c r="F704" s="178"/>
      <c r="G704" s="180" t="s">
        <v>406</v>
      </c>
      <c r="H704" s="200" t="s">
        <v>407</v>
      </c>
      <c r="I704" s="89"/>
      <c r="J704" s="89"/>
    </row>
    <row r="705" spans="1:10" ht="15.75" x14ac:dyDescent="0.25">
      <c r="A705" s="195" t="s">
        <v>397</v>
      </c>
      <c r="B705" s="196"/>
      <c r="C705" s="197" t="s">
        <v>397</v>
      </c>
      <c r="D705" s="197" t="s">
        <v>397</v>
      </c>
      <c r="E705" s="197" t="s">
        <v>397</v>
      </c>
      <c r="F705" s="197" t="s">
        <v>397</v>
      </c>
      <c r="G705" s="197" t="s">
        <v>397</v>
      </c>
      <c r="H705" s="198" t="s">
        <v>397</v>
      </c>
      <c r="I705" s="89"/>
      <c r="J705" s="89"/>
    </row>
    <row r="706" spans="1:10" ht="15.75" x14ac:dyDescent="0.25">
      <c r="A706" s="193" t="s">
        <v>408</v>
      </c>
      <c r="B706" s="201" t="str">
        <f>C706</f>
        <v>00</v>
      </c>
      <c r="C706" s="202" t="s">
        <v>409</v>
      </c>
      <c r="D706" s="178"/>
      <c r="E706" s="178">
        <v>133335.78</v>
      </c>
      <c r="F706" s="178">
        <v>133335.78</v>
      </c>
      <c r="G706" s="178">
        <v>0</v>
      </c>
      <c r="H706" s="194">
        <v>133335.78</v>
      </c>
      <c r="I706" s="89"/>
      <c r="J706" s="89"/>
    </row>
    <row r="707" spans="1:10" ht="15.75" x14ac:dyDescent="0.25">
      <c r="A707" s="193" t="s">
        <v>410</v>
      </c>
      <c r="B707" s="201" t="str">
        <f t="shared" ref="B707:B770" si="16">C707</f>
        <v>0201A</v>
      </c>
      <c r="C707" s="203" t="s">
        <v>411</v>
      </c>
      <c r="D707" s="178">
        <v>8493289.9600000009</v>
      </c>
      <c r="E707" s="178">
        <v>0</v>
      </c>
      <c r="F707" s="178">
        <v>8493289.9600000009</v>
      </c>
      <c r="G707" s="178">
        <v>0</v>
      </c>
      <c r="H707" s="194">
        <v>8493289.9600000009</v>
      </c>
      <c r="I707" s="89"/>
      <c r="J707" s="89"/>
    </row>
    <row r="708" spans="1:10" ht="15.75" x14ac:dyDescent="0.25">
      <c r="A708" s="193" t="s">
        <v>410</v>
      </c>
      <c r="B708" s="201" t="str">
        <f t="shared" si="16"/>
        <v>0237</v>
      </c>
      <c r="C708" s="203" t="s">
        <v>412</v>
      </c>
      <c r="D708" s="178">
        <v>286582.17</v>
      </c>
      <c r="E708" s="178">
        <v>0</v>
      </c>
      <c r="F708" s="178">
        <v>286582.17</v>
      </c>
      <c r="G708" s="178">
        <v>0</v>
      </c>
      <c r="H708" s="194">
        <v>286582.17</v>
      </c>
      <c r="I708" s="89"/>
      <c r="J708" s="89"/>
    </row>
    <row r="709" spans="1:10" ht="15.75" x14ac:dyDescent="0.25">
      <c r="A709" s="193" t="s">
        <v>413</v>
      </c>
      <c r="B709" s="201" t="str">
        <f t="shared" si="16"/>
        <v>0302A</v>
      </c>
      <c r="C709" s="203" t="s">
        <v>414</v>
      </c>
      <c r="D709" s="178">
        <v>58124.41</v>
      </c>
      <c r="E709" s="178">
        <v>0</v>
      </c>
      <c r="F709" s="178">
        <v>58124.41</v>
      </c>
      <c r="G709" s="178">
        <v>0</v>
      </c>
      <c r="H709" s="194">
        <v>58124.41</v>
      </c>
      <c r="I709" s="89"/>
      <c r="J709" s="89"/>
    </row>
    <row r="710" spans="1:10" ht="15.75" x14ac:dyDescent="0.25">
      <c r="A710" s="193" t="s">
        <v>415</v>
      </c>
      <c r="B710" s="201" t="str">
        <f t="shared" si="16"/>
        <v>0410</v>
      </c>
      <c r="C710" s="203" t="s">
        <v>416</v>
      </c>
      <c r="D710" s="178">
        <v>726694.33000000007</v>
      </c>
      <c r="E710" s="178">
        <v>0</v>
      </c>
      <c r="F710" s="178">
        <v>726694.33000000007</v>
      </c>
      <c r="G710" s="178">
        <v>0</v>
      </c>
      <c r="H710" s="194">
        <v>726694.33000000007</v>
      </c>
      <c r="I710" s="89"/>
    </row>
    <row r="711" spans="1:10" ht="15.75" x14ac:dyDescent="0.25">
      <c r="A711" s="193" t="s">
        <v>417</v>
      </c>
      <c r="B711" s="201" t="str">
        <f t="shared" si="16"/>
        <v>0519A</v>
      </c>
      <c r="C711" s="181" t="s">
        <v>418</v>
      </c>
      <c r="D711" s="178">
        <v>0</v>
      </c>
      <c r="E711" s="178">
        <v>0</v>
      </c>
      <c r="F711" s="178">
        <v>0</v>
      </c>
      <c r="G711" s="178">
        <v>0</v>
      </c>
      <c r="H711" s="194">
        <v>0</v>
      </c>
      <c r="I711" s="89"/>
    </row>
    <row r="712" spans="1:10" ht="15.75" x14ac:dyDescent="0.25">
      <c r="A712" s="193" t="s">
        <v>419</v>
      </c>
      <c r="B712" s="201" t="str">
        <f t="shared" si="16"/>
        <v>0602A</v>
      </c>
      <c r="C712" s="203" t="s">
        <v>420</v>
      </c>
      <c r="D712" s="178">
        <v>0</v>
      </c>
      <c r="E712" s="178">
        <v>0</v>
      </c>
      <c r="F712" s="178">
        <v>0</v>
      </c>
      <c r="G712" s="178">
        <v>0</v>
      </c>
      <c r="H712" s="194">
        <v>0</v>
      </c>
      <c r="I712" s="89"/>
    </row>
    <row r="713" spans="1:10" ht="15.75" x14ac:dyDescent="0.25">
      <c r="A713" s="193" t="s">
        <v>421</v>
      </c>
      <c r="B713" s="201" t="str">
        <f t="shared" si="16"/>
        <v>0719A</v>
      </c>
      <c r="C713" s="181" t="s">
        <v>422</v>
      </c>
      <c r="D713" s="178">
        <v>397256.54000000004</v>
      </c>
      <c r="E713" s="178">
        <v>0</v>
      </c>
      <c r="F713" s="178">
        <v>397256.54000000004</v>
      </c>
      <c r="G713" s="178">
        <v>0</v>
      </c>
      <c r="H713" s="194">
        <v>397256.54000000004</v>
      </c>
      <c r="I713" s="89"/>
    </row>
    <row r="714" spans="1:10" ht="15.75" x14ac:dyDescent="0.25">
      <c r="A714" s="193" t="s">
        <v>423</v>
      </c>
      <c r="B714" s="201" t="str">
        <f t="shared" si="16"/>
        <v>0802A</v>
      </c>
      <c r="C714" s="181" t="s">
        <v>424</v>
      </c>
      <c r="D714" s="178">
        <v>0</v>
      </c>
      <c r="E714" s="178">
        <v>0</v>
      </c>
      <c r="F714" s="178">
        <v>0</v>
      </c>
      <c r="G714" s="178">
        <v>0</v>
      </c>
      <c r="H714" s="194">
        <v>0</v>
      </c>
      <c r="I714" s="89"/>
    </row>
    <row r="715" spans="1:10" ht="15.75" x14ac:dyDescent="0.25">
      <c r="A715" s="193" t="s">
        <v>425</v>
      </c>
      <c r="B715" s="201" t="str">
        <f t="shared" si="16"/>
        <v>0940</v>
      </c>
      <c r="C715" s="181" t="s">
        <v>426</v>
      </c>
      <c r="D715" s="178">
        <v>619.77</v>
      </c>
      <c r="E715" s="178">
        <v>0</v>
      </c>
      <c r="F715" s="178">
        <v>619.77</v>
      </c>
      <c r="G715" s="178">
        <v>0</v>
      </c>
      <c r="H715" s="194">
        <v>619.77</v>
      </c>
      <c r="I715" s="89"/>
    </row>
    <row r="716" spans="1:10" ht="15.75" x14ac:dyDescent="0.25">
      <c r="A716" s="193" t="s">
        <v>427</v>
      </c>
      <c r="B716" s="201" t="str">
        <f t="shared" si="16"/>
        <v>1010</v>
      </c>
      <c r="C716" s="181" t="s">
        <v>428</v>
      </c>
      <c r="D716" s="178">
        <v>11712</v>
      </c>
      <c r="E716" s="178">
        <v>0</v>
      </c>
      <c r="F716" s="178">
        <v>11712</v>
      </c>
      <c r="G716" s="178">
        <v>0</v>
      </c>
      <c r="H716" s="194">
        <v>11712</v>
      </c>
      <c r="I716" s="89"/>
    </row>
    <row r="717" spans="1:10" ht="15.75" x14ac:dyDescent="0.25">
      <c r="A717" s="193" t="s">
        <v>429</v>
      </c>
      <c r="B717" s="201" t="str">
        <f t="shared" si="16"/>
        <v>1206A</v>
      </c>
      <c r="C717" s="203" t="s">
        <v>430</v>
      </c>
      <c r="D717" s="178">
        <v>2983230.2299999995</v>
      </c>
      <c r="E717" s="178">
        <v>0</v>
      </c>
      <c r="F717" s="178">
        <v>2983230.2299999995</v>
      </c>
      <c r="G717" s="178">
        <v>0</v>
      </c>
      <c r="H717" s="194">
        <v>2983230.2299999995</v>
      </c>
      <c r="I717" s="89"/>
    </row>
    <row r="718" spans="1:10" ht="15.75" x14ac:dyDescent="0.25">
      <c r="A718" s="193" t="s">
        <v>429</v>
      </c>
      <c r="B718" s="201" t="str">
        <f t="shared" si="16"/>
        <v>1236</v>
      </c>
      <c r="C718" s="203" t="s">
        <v>431</v>
      </c>
      <c r="D718" s="178">
        <v>1582492.59</v>
      </c>
      <c r="E718" s="178">
        <v>0</v>
      </c>
      <c r="F718" s="178">
        <v>1582492.59</v>
      </c>
      <c r="G718" s="178">
        <v>0</v>
      </c>
      <c r="H718" s="194">
        <v>1582492.59</v>
      </c>
      <c r="I718" s="89"/>
    </row>
    <row r="719" spans="1:10" ht="15.75" x14ac:dyDescent="0.25">
      <c r="A719" s="193" t="s">
        <v>432</v>
      </c>
      <c r="B719" s="201" t="str">
        <f t="shared" si="16"/>
        <v>1310</v>
      </c>
      <c r="C719" s="203" t="s">
        <v>433</v>
      </c>
      <c r="D719" s="178">
        <v>78804.97</v>
      </c>
      <c r="E719" s="178">
        <v>0</v>
      </c>
      <c r="F719" s="178">
        <v>78804.97</v>
      </c>
      <c r="G719" s="178">
        <v>0</v>
      </c>
      <c r="H719" s="194">
        <v>78804.97</v>
      </c>
      <c r="I719" s="89"/>
    </row>
    <row r="720" spans="1:10" ht="15.75" x14ac:dyDescent="0.25">
      <c r="A720" s="193" t="s">
        <v>21</v>
      </c>
      <c r="B720" s="201" t="str">
        <f t="shared" si="16"/>
        <v>1524A</v>
      </c>
      <c r="C720" s="203" t="s">
        <v>434</v>
      </c>
      <c r="D720" s="178">
        <v>3837968.6</v>
      </c>
      <c r="E720" s="178">
        <v>0</v>
      </c>
      <c r="F720" s="178">
        <v>3837968.6</v>
      </c>
      <c r="G720" s="178">
        <v>0</v>
      </c>
      <c r="H720" s="194">
        <v>3837968.6</v>
      </c>
      <c r="I720" s="89"/>
    </row>
    <row r="721" spans="1:9" ht="15.75" x14ac:dyDescent="0.25">
      <c r="A721" s="193" t="s">
        <v>284</v>
      </c>
      <c r="B721" s="201" t="str">
        <f t="shared" si="16"/>
        <v>1649</v>
      </c>
      <c r="C721" s="181" t="s">
        <v>435</v>
      </c>
      <c r="D721" s="178">
        <v>0</v>
      </c>
      <c r="E721" s="178">
        <v>0</v>
      </c>
      <c r="F721" s="178">
        <v>0</v>
      </c>
      <c r="G721" s="178">
        <v>0</v>
      </c>
      <c r="H721" s="194">
        <v>0</v>
      </c>
      <c r="I721" s="89"/>
    </row>
    <row r="722" spans="1:9" ht="15.75" x14ac:dyDescent="0.25">
      <c r="A722" s="204" t="s">
        <v>436</v>
      </c>
      <c r="B722" s="201" t="str">
        <f t="shared" si="16"/>
        <v>1710</v>
      </c>
      <c r="C722" s="181" t="s">
        <v>437</v>
      </c>
      <c r="D722" s="178">
        <v>0</v>
      </c>
      <c r="E722" s="178">
        <v>0</v>
      </c>
      <c r="F722" s="178">
        <v>0</v>
      </c>
      <c r="G722" s="178">
        <v>0</v>
      </c>
      <c r="H722" s="194">
        <v>0</v>
      </c>
      <c r="I722" s="89"/>
    </row>
    <row r="723" spans="1:9" ht="15.75" x14ac:dyDescent="0.25">
      <c r="A723" s="204" t="s">
        <v>438</v>
      </c>
      <c r="B723" s="201" t="str">
        <f t="shared" si="16"/>
        <v>1841</v>
      </c>
      <c r="C723" s="181" t="s">
        <v>439</v>
      </c>
      <c r="D723" s="178">
        <v>41148</v>
      </c>
      <c r="E723" s="178">
        <v>0</v>
      </c>
      <c r="F723" s="178">
        <v>41148</v>
      </c>
      <c r="G723" s="178">
        <v>0</v>
      </c>
      <c r="H723" s="194">
        <v>41148</v>
      </c>
      <c r="I723" s="89"/>
    </row>
    <row r="724" spans="1:9" ht="15.75" x14ac:dyDescent="0.25">
      <c r="A724" s="193" t="s">
        <v>440</v>
      </c>
      <c r="B724" s="201" t="str">
        <f t="shared" si="16"/>
        <v>2024A</v>
      </c>
      <c r="C724" s="181" t="s">
        <v>441</v>
      </c>
      <c r="D724" s="178">
        <v>0</v>
      </c>
      <c r="E724" s="178">
        <v>0</v>
      </c>
      <c r="F724" s="178">
        <v>0</v>
      </c>
      <c r="G724" s="178">
        <v>0</v>
      </c>
      <c r="H724" s="194">
        <v>0</v>
      </c>
      <c r="I724" s="89"/>
    </row>
    <row r="725" spans="1:9" ht="15.75" x14ac:dyDescent="0.25">
      <c r="A725" s="193" t="s">
        <v>442</v>
      </c>
      <c r="B725" s="201" t="str">
        <f t="shared" si="16"/>
        <v>2124A</v>
      </c>
      <c r="C725" s="181" t="s">
        <v>443</v>
      </c>
      <c r="D725" s="178">
        <v>0</v>
      </c>
      <c r="E725" s="178">
        <v>0</v>
      </c>
      <c r="F725" s="178">
        <v>0</v>
      </c>
      <c r="G725" s="178">
        <v>0</v>
      </c>
      <c r="H725" s="194">
        <v>0</v>
      </c>
      <c r="I725" s="89"/>
    </row>
    <row r="726" spans="1:9" ht="15.75" x14ac:dyDescent="0.25">
      <c r="A726" s="193" t="s">
        <v>444</v>
      </c>
      <c r="B726" s="201" t="str">
        <f t="shared" si="16"/>
        <v>2249</v>
      </c>
      <c r="C726" s="181" t="s">
        <v>445</v>
      </c>
      <c r="D726" s="178">
        <v>28780989.720000003</v>
      </c>
      <c r="E726" s="178">
        <v>0</v>
      </c>
      <c r="F726" s="178">
        <v>28780989.720000003</v>
      </c>
      <c r="G726" s="178">
        <v>0</v>
      </c>
      <c r="H726" s="194">
        <v>28780989.720000003</v>
      </c>
      <c r="I726" s="89"/>
    </row>
    <row r="727" spans="1:9" ht="15.75" x14ac:dyDescent="0.25">
      <c r="A727" s="193" t="s">
        <v>446</v>
      </c>
      <c r="B727" s="201" t="str">
        <f t="shared" si="16"/>
        <v>2339</v>
      </c>
      <c r="C727" s="181" t="s">
        <v>447</v>
      </c>
      <c r="D727" s="178">
        <v>756513.26</v>
      </c>
      <c r="E727" s="178">
        <v>0</v>
      </c>
      <c r="F727" s="178">
        <v>756513.26</v>
      </c>
      <c r="G727" s="178">
        <v>0</v>
      </c>
      <c r="H727" s="194">
        <v>756513.26</v>
      </c>
      <c r="I727" s="89"/>
    </row>
    <row r="728" spans="1:9" ht="15.75" x14ac:dyDescent="0.25">
      <c r="A728" s="193" t="s">
        <v>448</v>
      </c>
      <c r="B728" s="201" t="str">
        <f t="shared" si="16"/>
        <v>2449</v>
      </c>
      <c r="C728" s="181" t="s">
        <v>449</v>
      </c>
      <c r="D728" s="178">
        <v>32323.919999999998</v>
      </c>
      <c r="E728" s="178">
        <v>0</v>
      </c>
      <c r="F728" s="178">
        <v>32323.919999999998</v>
      </c>
      <c r="G728" s="178">
        <v>0</v>
      </c>
      <c r="H728" s="194">
        <v>32323.919999999998</v>
      </c>
      <c r="I728" s="89"/>
    </row>
    <row r="729" spans="1:9" ht="15.75" x14ac:dyDescent="0.25">
      <c r="A729" s="193" t="s">
        <v>450</v>
      </c>
      <c r="B729" s="201" t="str">
        <f t="shared" si="16"/>
        <v>2503A</v>
      </c>
      <c r="C729" s="203" t="s">
        <v>451</v>
      </c>
      <c r="D729" s="178">
        <v>0</v>
      </c>
      <c r="E729" s="178">
        <v>0</v>
      </c>
      <c r="F729" s="178">
        <v>0</v>
      </c>
      <c r="G729" s="178">
        <v>0</v>
      </c>
      <c r="H729" s="194">
        <v>0</v>
      </c>
      <c r="I729" s="89"/>
    </row>
    <row r="730" spans="1:9" ht="15.75" x14ac:dyDescent="0.25">
      <c r="A730" s="193" t="s">
        <v>452</v>
      </c>
      <c r="B730" s="201" t="str">
        <f t="shared" si="16"/>
        <v>2604A</v>
      </c>
      <c r="C730" s="203" t="s">
        <v>453</v>
      </c>
      <c r="D730" s="178">
        <v>24987616.110000003</v>
      </c>
      <c r="E730" s="178">
        <v>0</v>
      </c>
      <c r="F730" s="178">
        <v>24987616.110000003</v>
      </c>
      <c r="G730" s="178">
        <v>0</v>
      </c>
      <c r="H730" s="194">
        <v>24987616.110000003</v>
      </c>
      <c r="I730" s="89"/>
    </row>
    <row r="731" spans="1:9" ht="15.75" x14ac:dyDescent="0.25">
      <c r="A731" s="193" t="s">
        <v>454</v>
      </c>
      <c r="B731" s="201" t="str">
        <f t="shared" si="16"/>
        <v>2703A</v>
      </c>
      <c r="C731" s="181" t="s">
        <v>455</v>
      </c>
      <c r="D731" s="178">
        <v>78719188.420000002</v>
      </c>
      <c r="E731" s="178">
        <v>0</v>
      </c>
      <c r="F731" s="178">
        <v>78719188.420000002</v>
      </c>
      <c r="G731" s="178">
        <v>0</v>
      </c>
      <c r="H731" s="194">
        <v>78719188.420000002</v>
      </c>
      <c r="I731" s="89"/>
    </row>
    <row r="732" spans="1:9" ht="15.75" x14ac:dyDescent="0.25">
      <c r="A732" s="193" t="s">
        <v>456</v>
      </c>
      <c r="B732" s="201" t="str">
        <f t="shared" si="16"/>
        <v>2824A</v>
      </c>
      <c r="C732" s="181" t="s">
        <v>457</v>
      </c>
      <c r="D732" s="178">
        <v>0</v>
      </c>
      <c r="E732" s="178">
        <v>0</v>
      </c>
      <c r="F732" s="178">
        <v>0</v>
      </c>
      <c r="G732" s="178">
        <v>0</v>
      </c>
      <c r="H732" s="194">
        <v>0</v>
      </c>
      <c r="I732" s="89"/>
    </row>
    <row r="733" spans="1:9" ht="15.75" x14ac:dyDescent="0.25">
      <c r="A733" s="193" t="s">
        <v>458</v>
      </c>
      <c r="B733" s="201" t="str">
        <f t="shared" si="16"/>
        <v>2934</v>
      </c>
      <c r="C733" s="203" t="s">
        <v>459</v>
      </c>
      <c r="D733" s="178">
        <v>22492.07</v>
      </c>
      <c r="E733" s="178">
        <v>0</v>
      </c>
      <c r="F733" s="178">
        <v>22492.07</v>
      </c>
      <c r="G733" s="178">
        <v>0</v>
      </c>
      <c r="H733" s="194">
        <v>22492.07</v>
      </c>
      <c r="I733" s="89"/>
    </row>
    <row r="734" spans="1:9" ht="15.75" x14ac:dyDescent="0.25">
      <c r="A734" s="193" t="s">
        <v>460</v>
      </c>
      <c r="B734" s="201" t="str">
        <f t="shared" si="16"/>
        <v>3049</v>
      </c>
      <c r="C734" s="203" t="s">
        <v>461</v>
      </c>
      <c r="D734" s="178">
        <v>3038410.8500000006</v>
      </c>
      <c r="E734" s="178">
        <v>0</v>
      </c>
      <c r="F734" s="178">
        <v>3038410.8500000006</v>
      </c>
      <c r="G734" s="178">
        <v>0</v>
      </c>
      <c r="H734" s="194">
        <v>3038410.8500000006</v>
      </c>
      <c r="I734" s="89"/>
    </row>
    <row r="735" spans="1:9" ht="15.75" x14ac:dyDescent="0.25">
      <c r="A735" s="193" t="s">
        <v>462</v>
      </c>
      <c r="B735" s="201" t="str">
        <f t="shared" si="16"/>
        <v>3215</v>
      </c>
      <c r="C735" s="181" t="s">
        <v>463</v>
      </c>
      <c r="D735" s="178">
        <v>1472239.1</v>
      </c>
      <c r="E735" s="178">
        <v>0</v>
      </c>
      <c r="F735" s="178">
        <v>1472239.1</v>
      </c>
      <c r="G735" s="178">
        <v>0</v>
      </c>
      <c r="H735" s="194">
        <v>1472239.1</v>
      </c>
      <c r="I735" s="89"/>
    </row>
    <row r="736" spans="1:9" ht="15.75" x14ac:dyDescent="0.25">
      <c r="A736" s="193" t="s">
        <v>464</v>
      </c>
      <c r="B736" s="201" t="str">
        <f t="shared" si="16"/>
        <v>3303A</v>
      </c>
      <c r="C736" s="203" t="s">
        <v>465</v>
      </c>
      <c r="D736" s="178">
        <v>0</v>
      </c>
      <c r="E736" s="178">
        <v>0</v>
      </c>
      <c r="F736" s="178">
        <v>0</v>
      </c>
      <c r="G736" s="178">
        <v>0</v>
      </c>
      <c r="H736" s="194">
        <v>0</v>
      </c>
      <c r="I736" s="89"/>
    </row>
    <row r="737" spans="1:9" ht="15.75" x14ac:dyDescent="0.25">
      <c r="A737" s="193" t="s">
        <v>466</v>
      </c>
      <c r="B737" s="201" t="str">
        <f t="shared" si="16"/>
        <v>3410</v>
      </c>
      <c r="C737" s="181" t="s">
        <v>467</v>
      </c>
      <c r="D737" s="178">
        <v>1715.34</v>
      </c>
      <c r="E737" s="178">
        <v>0</v>
      </c>
      <c r="F737" s="178">
        <v>1715.34</v>
      </c>
      <c r="G737" s="178">
        <v>0</v>
      </c>
      <c r="H737" s="194">
        <v>1715.34</v>
      </c>
      <c r="I737" s="89"/>
    </row>
    <row r="738" spans="1:9" ht="15.75" x14ac:dyDescent="0.25">
      <c r="A738" s="193" t="s">
        <v>468</v>
      </c>
      <c r="B738" s="201" t="str">
        <f t="shared" si="16"/>
        <v>3509A</v>
      </c>
      <c r="C738" s="181" t="s">
        <v>469</v>
      </c>
      <c r="D738" s="178">
        <v>14197.82</v>
      </c>
      <c r="E738" s="178">
        <v>0</v>
      </c>
      <c r="F738" s="178">
        <v>14197.82</v>
      </c>
      <c r="G738" s="178">
        <v>0</v>
      </c>
      <c r="H738" s="194">
        <v>14197.82</v>
      </c>
      <c r="I738" s="89"/>
    </row>
    <row r="739" spans="1:9" ht="15.75" x14ac:dyDescent="0.25">
      <c r="A739" s="193" t="s">
        <v>470</v>
      </c>
      <c r="B739" s="201" t="str">
        <f t="shared" si="16"/>
        <v>3611</v>
      </c>
      <c r="C739" s="181" t="s">
        <v>471</v>
      </c>
      <c r="D739" s="178">
        <v>82788.56</v>
      </c>
      <c r="E739" s="178">
        <v>0</v>
      </c>
      <c r="F739" s="178">
        <v>82788.56</v>
      </c>
      <c r="G739" s="178">
        <v>0</v>
      </c>
      <c r="H739" s="194">
        <v>82788.56</v>
      </c>
      <c r="I739" s="89"/>
    </row>
    <row r="740" spans="1:9" ht="15.75" x14ac:dyDescent="0.25">
      <c r="A740" s="193" t="s">
        <v>472</v>
      </c>
      <c r="B740" s="201" t="str">
        <f t="shared" si="16"/>
        <v>3730</v>
      </c>
      <c r="C740" s="181" t="s">
        <v>473</v>
      </c>
      <c r="D740" s="178">
        <v>12232.810000000001</v>
      </c>
      <c r="E740" s="178">
        <v>0</v>
      </c>
      <c r="F740" s="178">
        <v>12232.810000000001</v>
      </c>
      <c r="G740" s="178">
        <v>0</v>
      </c>
      <c r="H740" s="194">
        <v>12232.810000000001</v>
      </c>
      <c r="I740" s="89"/>
    </row>
    <row r="741" spans="1:9" ht="15.75" x14ac:dyDescent="0.25">
      <c r="A741" s="193" t="s">
        <v>474</v>
      </c>
      <c r="B741" s="201" t="str">
        <f t="shared" si="16"/>
        <v>3831</v>
      </c>
      <c r="C741" s="181" t="s">
        <v>475</v>
      </c>
      <c r="D741" s="178">
        <v>18653.36</v>
      </c>
      <c r="E741" s="178">
        <v>0</v>
      </c>
      <c r="F741" s="178">
        <v>18653.36</v>
      </c>
      <c r="G741" s="178">
        <v>0</v>
      </c>
      <c r="H741" s="194">
        <v>18653.36</v>
      </c>
      <c r="I741" s="89"/>
    </row>
    <row r="742" spans="1:9" ht="15.75" x14ac:dyDescent="0.25">
      <c r="A742" s="193" t="s">
        <v>476</v>
      </c>
      <c r="B742" s="201" t="str">
        <f t="shared" si="16"/>
        <v>3909A</v>
      </c>
      <c r="C742" s="181" t="s">
        <v>477</v>
      </c>
      <c r="D742" s="178">
        <v>6478.74</v>
      </c>
      <c r="E742" s="178">
        <v>0</v>
      </c>
      <c r="F742" s="178">
        <v>6478.74</v>
      </c>
      <c r="G742" s="178">
        <v>0</v>
      </c>
      <c r="H742" s="194">
        <v>6478.74</v>
      </c>
      <c r="I742" s="89"/>
    </row>
    <row r="743" spans="1:9" ht="15.75" x14ac:dyDescent="0.25">
      <c r="A743" s="193" t="s">
        <v>478</v>
      </c>
      <c r="B743" s="201" t="str">
        <f t="shared" si="16"/>
        <v>4012</v>
      </c>
      <c r="C743" s="181" t="s">
        <v>479</v>
      </c>
      <c r="D743" s="178">
        <v>1687692.69</v>
      </c>
      <c r="E743" s="178">
        <v>0</v>
      </c>
      <c r="F743" s="178">
        <v>1687692.69</v>
      </c>
      <c r="G743" s="178">
        <v>61834.92</v>
      </c>
      <c r="H743" s="194">
        <v>1749527.6099999999</v>
      </c>
      <c r="I743" s="89"/>
    </row>
    <row r="744" spans="1:9" ht="15.75" x14ac:dyDescent="0.25">
      <c r="A744" s="193" t="s">
        <v>478</v>
      </c>
      <c r="B744" s="201" t="str">
        <f t="shared" si="16"/>
        <v>4033</v>
      </c>
      <c r="C744" s="181" t="s">
        <v>480</v>
      </c>
      <c r="D744" s="178">
        <v>123009.64000000001</v>
      </c>
      <c r="E744" s="178">
        <v>0</v>
      </c>
      <c r="F744" s="178">
        <v>123009.64000000001</v>
      </c>
      <c r="G744" s="178">
        <v>0</v>
      </c>
      <c r="H744" s="194">
        <v>123009.64000000001</v>
      </c>
      <c r="I744" s="89"/>
    </row>
    <row r="745" spans="1:9" ht="15.75" x14ac:dyDescent="0.25">
      <c r="A745" s="193" t="s">
        <v>481</v>
      </c>
      <c r="B745" s="201" t="str">
        <f t="shared" si="16"/>
        <v>4110</v>
      </c>
      <c r="C745" s="203" t="s">
        <v>482</v>
      </c>
      <c r="D745" s="178">
        <v>1606500.28</v>
      </c>
      <c r="E745" s="178">
        <v>0</v>
      </c>
      <c r="F745" s="178">
        <v>1606500.28</v>
      </c>
      <c r="G745" s="178">
        <v>0</v>
      </c>
      <c r="H745" s="194">
        <v>1606500.28</v>
      </c>
      <c r="I745" s="89"/>
    </row>
    <row r="746" spans="1:9" ht="15.75" x14ac:dyDescent="0.25">
      <c r="A746" s="193" t="s">
        <v>481</v>
      </c>
      <c r="B746" s="201" t="str">
        <f t="shared" si="16"/>
        <v>4128</v>
      </c>
      <c r="C746" s="203" t="s">
        <v>483</v>
      </c>
      <c r="D746" s="178">
        <v>3908015.16</v>
      </c>
      <c r="E746" s="178">
        <v>0</v>
      </c>
      <c r="F746" s="178">
        <v>3908015.16</v>
      </c>
      <c r="G746" s="178">
        <v>0</v>
      </c>
      <c r="H746" s="194">
        <v>3908015.16</v>
      </c>
      <c r="I746" s="89"/>
    </row>
    <row r="747" spans="1:9" ht="15.75" x14ac:dyDescent="0.25">
      <c r="A747" s="193" t="s">
        <v>481</v>
      </c>
      <c r="B747" s="201" t="str">
        <f t="shared" si="16"/>
        <v>4125</v>
      </c>
      <c r="C747" s="203" t="s">
        <v>484</v>
      </c>
      <c r="D747" s="178">
        <v>0</v>
      </c>
      <c r="E747" s="178">
        <v>0</v>
      </c>
      <c r="F747" s="178">
        <v>0</v>
      </c>
      <c r="G747" s="178">
        <v>0</v>
      </c>
      <c r="H747" s="194">
        <v>0</v>
      </c>
      <c r="I747" s="89"/>
    </row>
    <row r="748" spans="1:9" ht="15.75" x14ac:dyDescent="0.25">
      <c r="A748" s="193" t="s">
        <v>485</v>
      </c>
      <c r="B748" s="201" t="str">
        <f t="shared" si="16"/>
        <v>4210</v>
      </c>
      <c r="C748" s="203" t="s">
        <v>486</v>
      </c>
      <c r="D748" s="178">
        <v>799463.36</v>
      </c>
      <c r="E748" s="178">
        <v>0</v>
      </c>
      <c r="F748" s="178">
        <v>799463.36</v>
      </c>
      <c r="G748" s="178">
        <v>0</v>
      </c>
      <c r="H748" s="194">
        <v>799463.36</v>
      </c>
      <c r="I748" s="89"/>
    </row>
    <row r="749" spans="1:9" ht="15.75" x14ac:dyDescent="0.25">
      <c r="A749" s="193" t="s">
        <v>248</v>
      </c>
      <c r="B749" s="201" t="str">
        <f t="shared" si="16"/>
        <v>4316</v>
      </c>
      <c r="C749" s="203" t="s">
        <v>487</v>
      </c>
      <c r="D749" s="178">
        <v>5389416.129999999</v>
      </c>
      <c r="E749" s="178">
        <v>0</v>
      </c>
      <c r="F749" s="178">
        <v>5389416.129999999</v>
      </c>
      <c r="G749" s="178">
        <v>0</v>
      </c>
      <c r="H749" s="194">
        <v>5389416.129999999</v>
      </c>
      <c r="I749" s="89"/>
    </row>
    <row r="750" spans="1:9" ht="15.75" x14ac:dyDescent="0.25">
      <c r="A750" s="193" t="s">
        <v>248</v>
      </c>
      <c r="B750" s="201" t="str">
        <f t="shared" si="16"/>
        <v>4325</v>
      </c>
      <c r="C750" s="203" t="s">
        <v>488</v>
      </c>
      <c r="D750" s="178">
        <v>0</v>
      </c>
      <c r="E750" s="178">
        <v>0</v>
      </c>
      <c r="F750" s="178">
        <v>0</v>
      </c>
      <c r="G750" s="178">
        <v>0</v>
      </c>
      <c r="H750" s="194">
        <v>0</v>
      </c>
      <c r="I750" s="89"/>
    </row>
    <row r="751" spans="1:9" ht="15.75" x14ac:dyDescent="0.25">
      <c r="A751" s="193" t="s">
        <v>489</v>
      </c>
      <c r="B751" s="201" t="str">
        <f t="shared" si="16"/>
        <v>4435</v>
      </c>
      <c r="C751" s="203" t="s">
        <v>490</v>
      </c>
      <c r="D751" s="178">
        <v>0</v>
      </c>
      <c r="E751" s="178">
        <v>0</v>
      </c>
      <c r="F751" s="178">
        <v>0</v>
      </c>
      <c r="G751" s="178">
        <v>0</v>
      </c>
      <c r="H751" s="194">
        <v>0</v>
      </c>
      <c r="I751" s="89"/>
    </row>
    <row r="752" spans="1:9" ht="15.75" x14ac:dyDescent="0.25">
      <c r="A752" s="193" t="s">
        <v>491</v>
      </c>
      <c r="B752" s="201" t="str">
        <f t="shared" si="16"/>
        <v>4510</v>
      </c>
      <c r="C752" s="203" t="s">
        <v>492</v>
      </c>
      <c r="D752" s="178">
        <v>0</v>
      </c>
      <c r="E752" s="178">
        <v>0</v>
      </c>
      <c r="F752" s="178">
        <v>0</v>
      </c>
      <c r="G752" s="178">
        <v>0</v>
      </c>
      <c r="H752" s="194">
        <v>0</v>
      </c>
      <c r="I752" s="89"/>
    </row>
    <row r="753" spans="1:9" ht="15.75" x14ac:dyDescent="0.25">
      <c r="A753" s="193" t="s">
        <v>493</v>
      </c>
      <c r="B753" s="201" t="str">
        <f t="shared" si="16"/>
        <v>4612</v>
      </c>
      <c r="C753" s="203" t="s">
        <v>494</v>
      </c>
      <c r="D753" s="178">
        <v>1230185.2999999998</v>
      </c>
      <c r="E753" s="178">
        <v>0</v>
      </c>
      <c r="F753" s="178">
        <v>1230185.2999999998</v>
      </c>
      <c r="G753" s="178">
        <v>0</v>
      </c>
      <c r="H753" s="194">
        <v>1230185.2999999998</v>
      </c>
      <c r="I753" s="89"/>
    </row>
    <row r="754" spans="1:9" ht="15.75" x14ac:dyDescent="0.25">
      <c r="A754" s="193" t="s">
        <v>495</v>
      </c>
      <c r="B754" s="201" t="str">
        <f t="shared" si="16"/>
        <v>4711</v>
      </c>
      <c r="C754" s="203" t="s">
        <v>496</v>
      </c>
      <c r="D754" s="178">
        <v>113116.04000000001</v>
      </c>
      <c r="E754" s="178">
        <v>0</v>
      </c>
      <c r="F754" s="178">
        <v>113116.04000000001</v>
      </c>
      <c r="G754" s="178">
        <v>0</v>
      </c>
      <c r="H754" s="194">
        <v>113116.04000000001</v>
      </c>
      <c r="I754" s="89"/>
    </row>
    <row r="755" spans="1:9" ht="15.75" x14ac:dyDescent="0.25">
      <c r="A755" s="193" t="s">
        <v>497</v>
      </c>
      <c r="B755" s="201" t="str">
        <f t="shared" si="16"/>
        <v>4815</v>
      </c>
      <c r="C755" s="203" t="s">
        <v>498</v>
      </c>
      <c r="D755" s="178">
        <v>385130.87</v>
      </c>
      <c r="E755" s="178">
        <v>0</v>
      </c>
      <c r="F755" s="178">
        <v>385130.87</v>
      </c>
      <c r="G755" s="178">
        <v>0</v>
      </c>
      <c r="H755" s="194">
        <v>385130.87</v>
      </c>
      <c r="I755" s="89"/>
    </row>
    <row r="756" spans="1:9" ht="15.75" x14ac:dyDescent="0.25">
      <c r="A756" s="193" t="s">
        <v>499</v>
      </c>
      <c r="B756" s="201" t="str">
        <f t="shared" si="16"/>
        <v>4949</v>
      </c>
      <c r="C756" s="203" t="s">
        <v>500</v>
      </c>
      <c r="D756" s="178">
        <v>0</v>
      </c>
      <c r="E756" s="178">
        <v>0</v>
      </c>
      <c r="F756" s="178">
        <v>0</v>
      </c>
      <c r="G756" s="178">
        <v>0</v>
      </c>
      <c r="H756" s="194">
        <v>0</v>
      </c>
      <c r="I756" s="89"/>
    </row>
    <row r="757" spans="1:9" ht="15.75" x14ac:dyDescent="0.25">
      <c r="A757" s="193" t="s">
        <v>501</v>
      </c>
      <c r="B757" s="201" t="str">
        <f t="shared" si="16"/>
        <v>5019A</v>
      </c>
      <c r="C757" s="203" t="s">
        <v>502</v>
      </c>
      <c r="D757" s="178">
        <v>31762179.869999997</v>
      </c>
      <c r="E757" s="178">
        <v>0</v>
      </c>
      <c r="F757" s="178">
        <v>31762179.869999997</v>
      </c>
      <c r="G757" s="178">
        <v>0</v>
      </c>
      <c r="H757" s="194">
        <v>31762179.869999997</v>
      </c>
      <c r="I757" s="89"/>
    </row>
    <row r="758" spans="1:9" ht="15.75" x14ac:dyDescent="0.25">
      <c r="A758" s="193" t="s">
        <v>503</v>
      </c>
      <c r="B758" s="201" t="str">
        <f t="shared" si="16"/>
        <v>5119A</v>
      </c>
      <c r="C758" s="203" t="s">
        <v>504</v>
      </c>
      <c r="D758" s="178">
        <v>30795984.199999996</v>
      </c>
      <c r="E758" s="178">
        <v>0</v>
      </c>
      <c r="F758" s="178">
        <v>30795984.199999996</v>
      </c>
      <c r="G758" s="178">
        <v>0</v>
      </c>
      <c r="H758" s="194">
        <v>30795984.199999996</v>
      </c>
      <c r="I758" s="89"/>
    </row>
    <row r="759" spans="1:9" ht="15.75" x14ac:dyDescent="0.25">
      <c r="A759" s="193" t="s">
        <v>505</v>
      </c>
      <c r="B759" s="201" t="str">
        <f t="shared" si="16"/>
        <v>5219A</v>
      </c>
      <c r="C759" s="203" t="s">
        <v>506</v>
      </c>
      <c r="D759" s="178">
        <v>1672071.08</v>
      </c>
      <c r="E759" s="178">
        <v>0</v>
      </c>
      <c r="F759" s="178">
        <v>1672071.08</v>
      </c>
      <c r="G759" s="178">
        <v>0</v>
      </c>
      <c r="H759" s="194">
        <v>1672071.08</v>
      </c>
      <c r="I759" s="89"/>
    </row>
    <row r="760" spans="1:9" ht="15.75" x14ac:dyDescent="0.25">
      <c r="A760" s="193" t="s">
        <v>507</v>
      </c>
      <c r="B760" s="201" t="str">
        <f t="shared" si="16"/>
        <v>5319A</v>
      </c>
      <c r="C760" s="203" t="s">
        <v>508</v>
      </c>
      <c r="D760" s="178">
        <v>6861281.0999999996</v>
      </c>
      <c r="E760" s="178">
        <v>0</v>
      </c>
      <c r="F760" s="178">
        <v>6861281.0999999996</v>
      </c>
      <c r="G760" s="178">
        <v>0</v>
      </c>
      <c r="H760" s="194">
        <v>6861281.0999999996</v>
      </c>
      <c r="I760" s="89"/>
    </row>
    <row r="761" spans="1:9" ht="15.75" x14ac:dyDescent="0.25">
      <c r="A761" s="193" t="s">
        <v>270</v>
      </c>
      <c r="B761" s="201" t="str">
        <f t="shared" si="16"/>
        <v>5438</v>
      </c>
      <c r="C761" s="203" t="s">
        <v>509</v>
      </c>
      <c r="D761" s="178">
        <v>19332.2</v>
      </c>
      <c r="E761" s="178">
        <v>0</v>
      </c>
      <c r="F761" s="178">
        <v>19332.2</v>
      </c>
      <c r="G761" s="178">
        <v>0</v>
      </c>
      <c r="H761" s="194">
        <v>19332.2</v>
      </c>
      <c r="I761" s="89"/>
    </row>
    <row r="762" spans="1:9" ht="15.75" x14ac:dyDescent="0.25">
      <c r="A762" s="193" t="s">
        <v>264</v>
      </c>
      <c r="B762" s="201" t="str">
        <f t="shared" si="16"/>
        <v>5526</v>
      </c>
      <c r="C762" s="203" t="s">
        <v>510</v>
      </c>
      <c r="D762" s="178">
        <v>2071204.64</v>
      </c>
      <c r="E762" s="178">
        <v>0</v>
      </c>
      <c r="F762" s="178">
        <v>2071204.64</v>
      </c>
      <c r="G762" s="178">
        <v>0</v>
      </c>
      <c r="H762" s="194">
        <v>2071204.64</v>
      </c>
      <c r="I762" s="89"/>
    </row>
    <row r="763" spans="1:9" ht="15.75" x14ac:dyDescent="0.25">
      <c r="A763" s="193" t="s">
        <v>276</v>
      </c>
      <c r="B763" s="201" t="str">
        <f t="shared" si="16"/>
        <v>5719A</v>
      </c>
      <c r="C763" s="203" t="s">
        <v>511</v>
      </c>
      <c r="D763" s="178">
        <v>0</v>
      </c>
      <c r="E763" s="178">
        <v>0</v>
      </c>
      <c r="F763" s="178">
        <v>0</v>
      </c>
      <c r="G763" s="178">
        <v>0</v>
      </c>
      <c r="H763" s="194">
        <v>0</v>
      </c>
      <c r="I763" s="89"/>
    </row>
    <row r="764" spans="1:9" ht="15.75" x14ac:dyDescent="0.25">
      <c r="A764" s="193" t="s">
        <v>512</v>
      </c>
      <c r="B764" s="201" t="str">
        <f t="shared" si="16"/>
        <v>5819A</v>
      </c>
      <c r="C764" s="203" t="s">
        <v>513</v>
      </c>
      <c r="D764" s="178">
        <v>5451240.2300000004</v>
      </c>
      <c r="E764" s="178">
        <v>0</v>
      </c>
      <c r="F764" s="178">
        <v>5451240.2300000004</v>
      </c>
      <c r="G764" s="178">
        <v>0</v>
      </c>
      <c r="H764" s="194">
        <v>5451240.2300000004</v>
      </c>
      <c r="I764" s="89"/>
    </row>
    <row r="765" spans="1:9" ht="15.75" x14ac:dyDescent="0.25">
      <c r="A765" s="193" t="s">
        <v>512</v>
      </c>
      <c r="B765" s="201" t="str">
        <f t="shared" si="16"/>
        <v>5829</v>
      </c>
      <c r="C765" s="203" t="s">
        <v>514</v>
      </c>
      <c r="D765" s="178">
        <v>0</v>
      </c>
      <c r="E765" s="178">
        <v>0</v>
      </c>
      <c r="F765" s="178">
        <v>0</v>
      </c>
      <c r="G765" s="178">
        <v>0</v>
      </c>
      <c r="H765" s="194">
        <v>0</v>
      </c>
      <c r="I765" s="89"/>
    </row>
    <row r="766" spans="1:9" ht="15.75" x14ac:dyDescent="0.25">
      <c r="A766" s="193" t="s">
        <v>515</v>
      </c>
      <c r="B766" s="201" t="str">
        <f t="shared" si="16"/>
        <v>5919A</v>
      </c>
      <c r="C766" s="203" t="s">
        <v>516</v>
      </c>
      <c r="D766" s="178">
        <v>0</v>
      </c>
      <c r="E766" s="178">
        <v>0</v>
      </c>
      <c r="F766" s="178">
        <v>0</v>
      </c>
      <c r="G766" s="178">
        <v>0</v>
      </c>
      <c r="H766" s="194">
        <v>0</v>
      </c>
      <c r="I766" s="89"/>
    </row>
    <row r="767" spans="1:9" ht="15.75" x14ac:dyDescent="0.25">
      <c r="A767" s="193" t="s">
        <v>274</v>
      </c>
      <c r="B767" s="201" t="str">
        <f t="shared" si="16"/>
        <v>6019A</v>
      </c>
      <c r="C767" s="181" t="s">
        <v>517</v>
      </c>
      <c r="D767" s="178">
        <v>1941613.2699999998</v>
      </c>
      <c r="E767" s="178">
        <v>0</v>
      </c>
      <c r="F767" s="178">
        <v>1941613.2699999998</v>
      </c>
      <c r="G767" s="178">
        <v>0</v>
      </c>
      <c r="H767" s="194">
        <v>1941613.2699999998</v>
      </c>
      <c r="I767" s="89"/>
    </row>
    <row r="768" spans="1:9" ht="15.75" x14ac:dyDescent="0.25">
      <c r="A768" s="193" t="s">
        <v>518</v>
      </c>
      <c r="B768" s="201" t="str">
        <f t="shared" si="16"/>
        <v>6119A</v>
      </c>
      <c r="C768" s="181" t="s">
        <v>519</v>
      </c>
      <c r="D768" s="178">
        <v>1758517.08</v>
      </c>
      <c r="E768" s="178">
        <v>0</v>
      </c>
      <c r="F768" s="178">
        <v>1758517.08</v>
      </c>
      <c r="G768" s="178">
        <v>0</v>
      </c>
      <c r="H768" s="194">
        <v>1758517.08</v>
      </c>
      <c r="I768" s="89"/>
    </row>
    <row r="769" spans="1:9" ht="15.75" x14ac:dyDescent="0.25">
      <c r="A769" s="193" t="s">
        <v>520</v>
      </c>
      <c r="B769" s="201" t="str">
        <f t="shared" si="16"/>
        <v>6249</v>
      </c>
      <c r="C769" s="203" t="s">
        <v>521</v>
      </c>
      <c r="D769" s="178">
        <v>119913.29999999999</v>
      </c>
      <c r="E769" s="178">
        <v>0</v>
      </c>
      <c r="F769" s="178">
        <v>119913.29999999999</v>
      </c>
      <c r="G769" s="178">
        <v>0</v>
      </c>
      <c r="H769" s="194">
        <v>119913.29999999999</v>
      </c>
      <c r="I769" s="89"/>
    </row>
    <row r="770" spans="1:9" ht="15.75" x14ac:dyDescent="0.25">
      <c r="A770" s="193" t="s">
        <v>522</v>
      </c>
      <c r="B770" s="201" t="str">
        <f t="shared" si="16"/>
        <v>6329</v>
      </c>
      <c r="C770" s="203" t="s">
        <v>523</v>
      </c>
      <c r="D770" s="178">
        <v>162433.97</v>
      </c>
      <c r="E770" s="178">
        <v>0</v>
      </c>
      <c r="F770" s="178">
        <v>162433.97</v>
      </c>
      <c r="G770" s="178">
        <v>0</v>
      </c>
      <c r="H770" s="194">
        <v>162433.97</v>
      </c>
      <c r="I770" s="89"/>
    </row>
    <row r="771" spans="1:9" ht="15.75" x14ac:dyDescent="0.25">
      <c r="A771" s="193" t="s">
        <v>524</v>
      </c>
      <c r="B771" s="201" t="str">
        <f t="shared" ref="B771:B803" si="17">C771</f>
        <v>6407</v>
      </c>
      <c r="C771" s="203" t="s">
        <v>525</v>
      </c>
      <c r="D771" s="178">
        <v>76974.38</v>
      </c>
      <c r="E771" s="178">
        <v>0</v>
      </c>
      <c r="F771" s="178">
        <v>76974.38</v>
      </c>
      <c r="G771" s="178">
        <v>6308466.7399999993</v>
      </c>
      <c r="H771" s="194">
        <v>6385441.1199999992</v>
      </c>
      <c r="I771" s="89"/>
    </row>
    <row r="772" spans="1:9" ht="15.75" x14ac:dyDescent="0.25">
      <c r="A772" s="193" t="s">
        <v>526</v>
      </c>
      <c r="B772" s="201" t="str">
        <f t="shared" si="17"/>
        <v>6519A</v>
      </c>
      <c r="C772" s="203" t="s">
        <v>527</v>
      </c>
      <c r="D772" s="178">
        <v>0</v>
      </c>
      <c r="E772" s="178">
        <v>0</v>
      </c>
      <c r="F772" s="178">
        <v>0</v>
      </c>
      <c r="G772" s="178">
        <v>0</v>
      </c>
      <c r="H772" s="194">
        <v>0</v>
      </c>
      <c r="I772" s="89"/>
    </row>
    <row r="773" spans="1:9" ht="15.75" x14ac:dyDescent="0.25">
      <c r="A773" s="193" t="s">
        <v>528</v>
      </c>
      <c r="B773" s="201" t="str">
        <f t="shared" si="17"/>
        <v>6619A</v>
      </c>
      <c r="C773" s="203" t="s">
        <v>529</v>
      </c>
      <c r="D773" s="178">
        <v>204656.12</v>
      </c>
      <c r="E773" s="178">
        <v>0</v>
      </c>
      <c r="F773" s="178">
        <v>204656.12</v>
      </c>
      <c r="G773" s="178">
        <v>0</v>
      </c>
      <c r="H773" s="194">
        <v>204656.12</v>
      </c>
      <c r="I773" s="89"/>
    </row>
    <row r="774" spans="1:9" ht="15.75" x14ac:dyDescent="0.25">
      <c r="A774" s="193" t="s">
        <v>530</v>
      </c>
      <c r="B774" s="201" t="str">
        <f t="shared" si="17"/>
        <v>6709A</v>
      </c>
      <c r="C774" s="203" t="s">
        <v>531</v>
      </c>
      <c r="D774" s="178">
        <v>45052.42</v>
      </c>
      <c r="E774" s="178">
        <v>0</v>
      </c>
      <c r="F774" s="178">
        <v>45052.42</v>
      </c>
      <c r="G774" s="178">
        <v>0</v>
      </c>
      <c r="H774" s="194">
        <v>45052.42</v>
      </c>
      <c r="I774" s="89"/>
    </row>
    <row r="775" spans="1:9" ht="15.75" x14ac:dyDescent="0.25">
      <c r="A775" s="193" t="s">
        <v>530</v>
      </c>
      <c r="B775" s="201" t="str">
        <f t="shared" si="17"/>
        <v>6733</v>
      </c>
      <c r="C775" s="203" t="s">
        <v>532</v>
      </c>
      <c r="D775" s="178">
        <v>5198.2699999999995</v>
      </c>
      <c r="E775" s="178">
        <v>0</v>
      </c>
      <c r="F775" s="178">
        <v>5198.2699999999995</v>
      </c>
      <c r="G775" s="178">
        <v>0</v>
      </c>
      <c r="H775" s="194">
        <v>5198.2699999999995</v>
      </c>
      <c r="I775" s="89"/>
    </row>
    <row r="776" spans="1:9" ht="15.75" x14ac:dyDescent="0.25">
      <c r="A776" s="193" t="s">
        <v>533</v>
      </c>
      <c r="B776" s="201" t="str">
        <f t="shared" si="17"/>
        <v>6840</v>
      </c>
      <c r="C776" s="203" t="s">
        <v>534</v>
      </c>
      <c r="D776" s="178">
        <v>49736.979999999996</v>
      </c>
      <c r="E776" s="178">
        <v>0</v>
      </c>
      <c r="F776" s="178">
        <v>49736.979999999996</v>
      </c>
      <c r="G776" s="178">
        <v>0</v>
      </c>
      <c r="H776" s="194">
        <v>49736.979999999996</v>
      </c>
      <c r="I776" s="89"/>
    </row>
    <row r="777" spans="1:9" ht="15.75" x14ac:dyDescent="0.25">
      <c r="A777" s="193" t="s">
        <v>592</v>
      </c>
      <c r="B777" s="201">
        <f t="shared" si="17"/>
        <v>6940</v>
      </c>
      <c r="C777" s="203">
        <v>6940</v>
      </c>
      <c r="D777" s="178">
        <v>0</v>
      </c>
      <c r="E777" s="178">
        <v>0</v>
      </c>
      <c r="F777" s="178">
        <v>0</v>
      </c>
      <c r="G777" s="178">
        <v>0</v>
      </c>
      <c r="H777" s="194">
        <v>0</v>
      </c>
      <c r="I777" s="89"/>
    </row>
    <row r="778" spans="1:9" ht="15.75" x14ac:dyDescent="0.25">
      <c r="A778" s="193" t="s">
        <v>535</v>
      </c>
      <c r="B778" s="201" t="str">
        <f t="shared" si="17"/>
        <v>7208</v>
      </c>
      <c r="C778" s="203" t="s">
        <v>536</v>
      </c>
      <c r="D778" s="178">
        <v>210406.21000000002</v>
      </c>
      <c r="E778" s="178">
        <v>0</v>
      </c>
      <c r="F778" s="178">
        <v>210406.21000000002</v>
      </c>
      <c r="G778" s="178">
        <v>0</v>
      </c>
      <c r="H778" s="194">
        <v>210406.21000000002</v>
      </c>
      <c r="I778" s="89"/>
    </row>
    <row r="779" spans="1:9" ht="15.75" x14ac:dyDescent="0.25">
      <c r="A779" s="193" t="s">
        <v>347</v>
      </c>
      <c r="B779" s="201" t="str">
        <f t="shared" si="17"/>
        <v>7305A</v>
      </c>
      <c r="C779" s="203" t="s">
        <v>537</v>
      </c>
      <c r="D779" s="178">
        <v>0</v>
      </c>
      <c r="E779" s="178">
        <v>0</v>
      </c>
      <c r="F779" s="178">
        <v>0</v>
      </c>
      <c r="G779" s="178">
        <v>0</v>
      </c>
      <c r="H779" s="194">
        <v>0</v>
      </c>
      <c r="I779" s="89"/>
    </row>
    <row r="780" spans="1:9" ht="15.75" x14ac:dyDescent="0.25">
      <c r="A780" s="193" t="s">
        <v>538</v>
      </c>
      <c r="B780" s="201" t="str">
        <f t="shared" si="17"/>
        <v>7405A</v>
      </c>
      <c r="C780" s="203" t="s">
        <v>539</v>
      </c>
      <c r="D780" s="178">
        <v>1950582.8699999999</v>
      </c>
      <c r="E780" s="178">
        <v>0</v>
      </c>
      <c r="F780" s="178">
        <v>1950582.8699999999</v>
      </c>
      <c r="G780" s="178">
        <v>0</v>
      </c>
      <c r="H780" s="194">
        <v>1950582.8699999999</v>
      </c>
      <c r="I780" s="89"/>
    </row>
    <row r="781" spans="1:9" ht="15.75" x14ac:dyDescent="0.25">
      <c r="A781" s="193" t="s">
        <v>538</v>
      </c>
      <c r="B781" s="201" t="str">
        <f t="shared" si="17"/>
        <v>7425</v>
      </c>
      <c r="C781" s="203" t="s">
        <v>540</v>
      </c>
      <c r="D781" s="178">
        <v>0</v>
      </c>
      <c r="E781" s="178">
        <v>0</v>
      </c>
      <c r="F781" s="178">
        <v>0</v>
      </c>
      <c r="G781" s="178">
        <v>0</v>
      </c>
      <c r="H781" s="194">
        <v>0</v>
      </c>
      <c r="I781" s="89"/>
    </row>
    <row r="782" spans="1:9" ht="15.75" x14ac:dyDescent="0.25">
      <c r="A782" s="193" t="s">
        <v>541</v>
      </c>
      <c r="B782" s="201" t="str">
        <f t="shared" si="17"/>
        <v>7538</v>
      </c>
      <c r="C782" s="181" t="s">
        <v>542</v>
      </c>
      <c r="D782" s="178">
        <v>146358.99</v>
      </c>
      <c r="E782" s="178">
        <v>0</v>
      </c>
      <c r="F782" s="178">
        <v>146358.99</v>
      </c>
      <c r="G782" s="178">
        <v>0</v>
      </c>
      <c r="H782" s="194">
        <v>146358.99</v>
      </c>
      <c r="I782" s="89"/>
    </row>
    <row r="783" spans="1:9" ht="15.75" x14ac:dyDescent="0.25">
      <c r="A783" s="193" t="s">
        <v>541</v>
      </c>
      <c r="B783" s="201" t="str">
        <f t="shared" si="17"/>
        <v>7525</v>
      </c>
      <c r="C783" s="181" t="s">
        <v>543</v>
      </c>
      <c r="D783" s="178">
        <v>0</v>
      </c>
      <c r="E783" s="178">
        <v>0</v>
      </c>
      <c r="F783" s="178">
        <v>0</v>
      </c>
      <c r="G783" s="178">
        <v>0</v>
      </c>
      <c r="H783" s="194">
        <v>0</v>
      </c>
      <c r="I783" s="89"/>
    </row>
    <row r="784" spans="1:9" ht="15.75" x14ac:dyDescent="0.25">
      <c r="A784" s="193" t="s">
        <v>544</v>
      </c>
      <c r="B784" s="201" t="str">
        <f t="shared" si="17"/>
        <v>7932</v>
      </c>
      <c r="C784" s="203" t="s">
        <v>545</v>
      </c>
      <c r="D784" s="178">
        <v>9615.23</v>
      </c>
      <c r="E784" s="178">
        <v>0</v>
      </c>
      <c r="F784" s="178">
        <v>9615.23</v>
      </c>
      <c r="G784" s="178">
        <v>0</v>
      </c>
      <c r="H784" s="194">
        <v>9615.23</v>
      </c>
      <c r="I784" s="89"/>
    </row>
    <row r="785" spans="1:9" ht="15.75" x14ac:dyDescent="0.25">
      <c r="A785" s="193" t="s">
        <v>546</v>
      </c>
      <c r="B785" s="201" t="str">
        <f t="shared" si="17"/>
        <v>8040</v>
      </c>
      <c r="C785" s="203" t="s">
        <v>547</v>
      </c>
      <c r="D785" s="178">
        <v>2821.6200000000003</v>
      </c>
      <c r="E785" s="178">
        <v>0</v>
      </c>
      <c r="F785" s="178">
        <v>2821.6200000000003</v>
      </c>
      <c r="G785" s="178">
        <v>0</v>
      </c>
      <c r="H785" s="194">
        <v>2821.6200000000003</v>
      </c>
      <c r="I785" s="89"/>
    </row>
    <row r="786" spans="1:9" ht="15.75" x14ac:dyDescent="0.25">
      <c r="A786" s="193" t="s">
        <v>548</v>
      </c>
      <c r="B786" s="201" t="str">
        <f t="shared" si="17"/>
        <v>8132</v>
      </c>
      <c r="C786" s="203" t="s">
        <v>549</v>
      </c>
      <c r="D786" s="178">
        <v>3407.3599999999997</v>
      </c>
      <c r="E786" s="178">
        <v>0</v>
      </c>
      <c r="F786" s="178">
        <v>3407.3599999999997</v>
      </c>
      <c r="G786" s="178">
        <v>0</v>
      </c>
      <c r="H786" s="194">
        <v>3407.3599999999997</v>
      </c>
      <c r="I786" s="89"/>
    </row>
    <row r="787" spans="1:9" ht="15.75" x14ac:dyDescent="0.25">
      <c r="A787" s="193" t="s">
        <v>550</v>
      </c>
      <c r="B787" s="201" t="str">
        <f t="shared" si="17"/>
        <v>8340</v>
      </c>
      <c r="C787" s="203" t="s">
        <v>551</v>
      </c>
      <c r="D787" s="178">
        <v>216.9</v>
      </c>
      <c r="E787" s="178">
        <v>0</v>
      </c>
      <c r="F787" s="178">
        <v>216.9</v>
      </c>
      <c r="G787" s="178">
        <v>0</v>
      </c>
      <c r="H787" s="194">
        <v>216.9</v>
      </c>
      <c r="I787" s="89"/>
    </row>
    <row r="788" spans="1:9" ht="15.75" x14ac:dyDescent="0.25">
      <c r="A788" s="193" t="s">
        <v>333</v>
      </c>
      <c r="B788" s="201" t="str">
        <f t="shared" si="17"/>
        <v>8440</v>
      </c>
      <c r="C788" s="203" t="s">
        <v>552</v>
      </c>
      <c r="D788" s="178">
        <v>150.6</v>
      </c>
      <c r="E788" s="178">
        <v>0</v>
      </c>
      <c r="F788" s="178">
        <v>150.6</v>
      </c>
      <c r="G788" s="178">
        <v>0</v>
      </c>
      <c r="H788" s="194">
        <v>150.6</v>
      </c>
      <c r="I788" s="89"/>
    </row>
    <row r="789" spans="1:9" ht="15.75" x14ac:dyDescent="0.25">
      <c r="A789" s="193" t="s">
        <v>553</v>
      </c>
      <c r="B789" s="201" t="str">
        <f t="shared" si="17"/>
        <v>8809A</v>
      </c>
      <c r="C789" s="203" t="s">
        <v>554</v>
      </c>
      <c r="D789" s="178">
        <v>27035.85</v>
      </c>
      <c r="E789" s="178">
        <v>0</v>
      </c>
      <c r="F789" s="178">
        <v>27035.85</v>
      </c>
      <c r="G789" s="178">
        <v>0</v>
      </c>
      <c r="H789" s="194">
        <v>27035.85</v>
      </c>
      <c r="I789" s="89"/>
    </row>
    <row r="790" spans="1:9" ht="15.75" x14ac:dyDescent="0.25">
      <c r="A790" s="193" t="s">
        <v>555</v>
      </c>
      <c r="B790" s="201" t="str">
        <f t="shared" si="17"/>
        <v>9040</v>
      </c>
      <c r="C790" s="181" t="s">
        <v>556</v>
      </c>
      <c r="D790" s="178">
        <v>59.83</v>
      </c>
      <c r="E790" s="178">
        <v>0</v>
      </c>
      <c r="F790" s="178">
        <v>59.83</v>
      </c>
      <c r="G790" s="178">
        <v>0</v>
      </c>
      <c r="H790" s="194">
        <v>59.83</v>
      </c>
      <c r="I790" s="89"/>
    </row>
    <row r="791" spans="1:9" ht="15.75" x14ac:dyDescent="0.25">
      <c r="A791" s="193" t="s">
        <v>557</v>
      </c>
      <c r="B791" s="201" t="str">
        <f t="shared" si="17"/>
        <v>9201A</v>
      </c>
      <c r="C791" s="181" t="s">
        <v>558</v>
      </c>
      <c r="D791" s="178">
        <v>192686.43</v>
      </c>
      <c r="E791" s="178">
        <v>0</v>
      </c>
      <c r="F791" s="178">
        <v>192686.43</v>
      </c>
      <c r="G791" s="178">
        <v>0</v>
      </c>
      <c r="H791" s="194">
        <v>192686.43</v>
      </c>
      <c r="I791" s="89"/>
    </row>
    <row r="792" spans="1:9" ht="15.75" x14ac:dyDescent="0.25">
      <c r="A792" s="193" t="s">
        <v>559</v>
      </c>
      <c r="B792" s="201" t="str">
        <f t="shared" si="17"/>
        <v>9301A</v>
      </c>
      <c r="C792" s="181" t="s">
        <v>560</v>
      </c>
      <c r="D792" s="178">
        <v>100850.57999999999</v>
      </c>
      <c r="E792" s="178">
        <v>0</v>
      </c>
      <c r="F792" s="178">
        <v>100850.57999999999</v>
      </c>
      <c r="G792" s="178">
        <v>0</v>
      </c>
      <c r="H792" s="194">
        <v>100850.57999999999</v>
      </c>
      <c r="I792" s="89"/>
    </row>
    <row r="793" spans="1:9" ht="15.75" x14ac:dyDescent="0.25">
      <c r="A793" s="193" t="s">
        <v>561</v>
      </c>
      <c r="B793" s="201" t="str">
        <f t="shared" si="17"/>
        <v>9449</v>
      </c>
      <c r="C793" s="181" t="s">
        <v>562</v>
      </c>
      <c r="D793" s="178">
        <v>12825.03</v>
      </c>
      <c r="E793" s="178">
        <v>0</v>
      </c>
      <c r="F793" s="178">
        <v>12825.03</v>
      </c>
      <c r="G793" s="178">
        <v>0</v>
      </c>
      <c r="H793" s="194">
        <v>12825.03</v>
      </c>
      <c r="I793" s="89"/>
    </row>
    <row r="794" spans="1:9" ht="15.75" x14ac:dyDescent="0.25">
      <c r="A794" s="193" t="s">
        <v>563</v>
      </c>
      <c r="B794" s="201" t="str">
        <f t="shared" si="17"/>
        <v>9618A</v>
      </c>
      <c r="C794" s="181" t="s">
        <v>564</v>
      </c>
      <c r="D794" s="178">
        <v>0</v>
      </c>
      <c r="E794" s="178">
        <v>0</v>
      </c>
      <c r="F794" s="178">
        <v>0</v>
      </c>
      <c r="G794" s="178">
        <v>0</v>
      </c>
      <c r="H794" s="194">
        <v>0</v>
      </c>
      <c r="I794" s="89"/>
    </row>
    <row r="795" spans="1:9" ht="15.75" x14ac:dyDescent="0.25">
      <c r="A795" s="193" t="s">
        <v>566</v>
      </c>
      <c r="B795" s="201" t="str">
        <f t="shared" si="17"/>
        <v>9818A</v>
      </c>
      <c r="C795" s="181" t="s">
        <v>565</v>
      </c>
      <c r="D795" s="178">
        <v>321435459.25999999</v>
      </c>
      <c r="E795" s="178">
        <v>-4665697.7699999809</v>
      </c>
      <c r="F795" s="178">
        <v>316769761.49000001</v>
      </c>
      <c r="G795" s="178">
        <v>0</v>
      </c>
      <c r="H795" s="194">
        <v>316769761.49000001</v>
      </c>
      <c r="I795" s="89"/>
    </row>
    <row r="796" spans="1:9" ht="15.75" x14ac:dyDescent="0.25">
      <c r="A796" s="193" t="s">
        <v>567</v>
      </c>
      <c r="B796" s="201" t="str">
        <f t="shared" si="17"/>
        <v>BB49</v>
      </c>
      <c r="C796" s="181" t="s">
        <v>568</v>
      </c>
      <c r="D796" s="178">
        <v>0</v>
      </c>
      <c r="E796" s="178">
        <v>0</v>
      </c>
      <c r="F796" s="178">
        <v>0</v>
      </c>
      <c r="G796" s="178">
        <v>0</v>
      </c>
      <c r="H796" s="194">
        <v>0</v>
      </c>
      <c r="I796" s="89"/>
    </row>
    <row r="797" spans="1:9" ht="15.75" x14ac:dyDescent="0.25">
      <c r="A797" s="193" t="s">
        <v>569</v>
      </c>
      <c r="B797" s="201" t="str">
        <f t="shared" si="17"/>
        <v>AA</v>
      </c>
      <c r="C797" s="179" t="s">
        <v>570</v>
      </c>
      <c r="D797" s="178"/>
      <c r="E797" s="178">
        <v>0</v>
      </c>
      <c r="F797" s="178">
        <v>0</v>
      </c>
      <c r="G797" s="178">
        <v>0</v>
      </c>
      <c r="H797" s="194">
        <v>0</v>
      </c>
      <c r="I797" s="89"/>
    </row>
    <row r="798" spans="1:9" ht="15.75" x14ac:dyDescent="0.25">
      <c r="A798" s="193" t="s">
        <v>571</v>
      </c>
      <c r="B798" s="201" t="str">
        <f t="shared" si="17"/>
        <v>BB</v>
      </c>
      <c r="C798" s="179" t="s">
        <v>587</v>
      </c>
      <c r="D798" s="178"/>
      <c r="E798" s="178">
        <v>0</v>
      </c>
      <c r="F798" s="178">
        <v>0</v>
      </c>
      <c r="G798" s="178">
        <v>14576.29</v>
      </c>
      <c r="H798" s="194">
        <v>14576.29</v>
      </c>
      <c r="I798" s="89"/>
    </row>
    <row r="799" spans="1:9" ht="15.75" x14ac:dyDescent="0.25">
      <c r="A799" s="193" t="s">
        <v>572</v>
      </c>
      <c r="B799" s="201" t="str">
        <f t="shared" si="17"/>
        <v>CC</v>
      </c>
      <c r="C799" s="179" t="s">
        <v>588</v>
      </c>
      <c r="D799" s="178"/>
      <c r="E799" s="178">
        <v>0</v>
      </c>
      <c r="F799" s="178">
        <v>0</v>
      </c>
      <c r="G799" s="178">
        <v>18836703.899999999</v>
      </c>
      <c r="H799" s="194">
        <v>18836703.899999999</v>
      </c>
      <c r="I799" s="89"/>
    </row>
    <row r="800" spans="1:9" ht="15.75" x14ac:dyDescent="0.25">
      <c r="A800" s="193" t="s">
        <v>299</v>
      </c>
      <c r="B800" s="201" t="str">
        <f t="shared" si="17"/>
        <v>DD</v>
      </c>
      <c r="C800" s="179" t="s">
        <v>589</v>
      </c>
      <c r="D800" s="178"/>
      <c r="E800" s="178">
        <v>0</v>
      </c>
      <c r="F800" s="178">
        <v>0</v>
      </c>
      <c r="G800" s="178">
        <v>1470345</v>
      </c>
      <c r="H800" s="194">
        <v>1470345</v>
      </c>
      <c r="I800" s="89"/>
    </row>
    <row r="801" spans="1:9" ht="15.75" x14ac:dyDescent="0.25">
      <c r="A801" s="193" t="s">
        <v>300</v>
      </c>
      <c r="B801" s="201" t="str">
        <f t="shared" si="17"/>
        <v>QQ</v>
      </c>
      <c r="C801" s="181" t="s">
        <v>573</v>
      </c>
      <c r="D801" s="178"/>
      <c r="E801" s="178">
        <v>0</v>
      </c>
      <c r="F801" s="178">
        <v>0</v>
      </c>
      <c r="G801" s="178">
        <v>0</v>
      </c>
      <c r="H801" s="194">
        <v>0</v>
      </c>
      <c r="I801" s="89"/>
    </row>
    <row r="802" spans="1:9" ht="15.75" x14ac:dyDescent="0.25">
      <c r="A802" s="193" t="s">
        <v>574</v>
      </c>
      <c r="B802" s="201" t="str">
        <f t="shared" si="17"/>
        <v>EE</v>
      </c>
      <c r="C802" s="179" t="s">
        <v>590</v>
      </c>
      <c r="D802" s="178"/>
      <c r="E802" s="178">
        <v>0</v>
      </c>
      <c r="F802" s="178">
        <v>0</v>
      </c>
      <c r="G802" s="178">
        <v>0</v>
      </c>
      <c r="H802" s="194">
        <v>0</v>
      </c>
      <c r="I802" s="89"/>
    </row>
    <row r="803" spans="1:9" ht="15.75" x14ac:dyDescent="0.25">
      <c r="A803" s="193" t="s">
        <v>575</v>
      </c>
      <c r="B803" s="201" t="str">
        <f t="shared" si="17"/>
        <v>RB</v>
      </c>
      <c r="C803" s="179" t="s">
        <v>576</v>
      </c>
      <c r="D803" s="178"/>
      <c r="E803" s="178">
        <v>0</v>
      </c>
      <c r="F803" s="178">
        <v>0</v>
      </c>
      <c r="G803" s="178">
        <v>0</v>
      </c>
      <c r="H803" s="194">
        <v>0</v>
      </c>
      <c r="I803" s="89"/>
    </row>
    <row r="804" spans="1:9" ht="15.75" x14ac:dyDescent="0.25">
      <c r="A804" s="193"/>
      <c r="B804" s="201"/>
      <c r="C804" s="199"/>
      <c r="D804" s="182" t="s">
        <v>577</v>
      </c>
      <c r="E804" s="182" t="s">
        <v>577</v>
      </c>
      <c r="F804" s="182" t="s">
        <v>577</v>
      </c>
      <c r="G804" s="182" t="s">
        <v>577</v>
      </c>
      <c r="H804" s="205" t="s">
        <v>577</v>
      </c>
      <c r="I804" s="89"/>
    </row>
    <row r="805" spans="1:9" ht="15.75" x14ac:dyDescent="0.25">
      <c r="A805" s="193" t="s">
        <v>578</v>
      </c>
      <c r="B805" s="201"/>
      <c r="C805" s="199"/>
      <c r="D805" s="178">
        <v>578776158.99000001</v>
      </c>
      <c r="E805" s="178">
        <v>-4532361.9899999807</v>
      </c>
      <c r="F805" s="178">
        <v>574243797.00000012</v>
      </c>
      <c r="G805" s="178">
        <v>26691926.849999998</v>
      </c>
      <c r="H805" s="194">
        <v>600935723.85000002</v>
      </c>
      <c r="I805" s="89"/>
    </row>
    <row r="806" spans="1:9" ht="15.75" x14ac:dyDescent="0.25">
      <c r="A806" s="193"/>
      <c r="B806" s="201"/>
      <c r="C806" s="178"/>
      <c r="D806" s="182" t="s">
        <v>397</v>
      </c>
      <c r="E806" s="182" t="s">
        <v>397</v>
      </c>
      <c r="F806" s="182" t="s">
        <v>397</v>
      </c>
      <c r="G806" s="182" t="s">
        <v>397</v>
      </c>
      <c r="H806" s="205" t="s">
        <v>397</v>
      </c>
      <c r="I806" s="89"/>
    </row>
    <row r="807" spans="1:9" ht="15.75" x14ac:dyDescent="0.25">
      <c r="A807" s="193"/>
      <c r="B807" s="188"/>
      <c r="C807" s="178"/>
      <c r="D807" s="178"/>
      <c r="E807" s="178"/>
      <c r="F807" s="178"/>
      <c r="G807" s="178"/>
      <c r="H807" s="194"/>
      <c r="I807" s="89"/>
    </row>
    <row r="808" spans="1:9" ht="15.75" x14ac:dyDescent="0.25">
      <c r="A808" s="193"/>
      <c r="B808" s="188"/>
      <c r="C808" s="178"/>
      <c r="D808" s="178"/>
      <c r="E808" s="178"/>
      <c r="F808" s="178"/>
      <c r="G808" s="178"/>
      <c r="H808" s="194">
        <v>284165962.36000001</v>
      </c>
      <c r="I808" s="89"/>
    </row>
    <row r="809" spans="1:9" ht="15.75" x14ac:dyDescent="0.25">
      <c r="A809" s="193"/>
      <c r="B809" s="188"/>
      <c r="C809" s="178"/>
      <c r="D809" s="178"/>
      <c r="E809" s="178"/>
      <c r="F809" s="178"/>
      <c r="G809" s="178"/>
      <c r="H809" s="194"/>
      <c r="I809" s="89"/>
    </row>
    <row r="810" spans="1:9" ht="15.75" x14ac:dyDescent="0.25">
      <c r="A810" s="193"/>
      <c r="B810" s="188"/>
      <c r="C810" s="178"/>
      <c r="D810" s="178"/>
      <c r="E810" s="178"/>
      <c r="F810" s="178"/>
      <c r="G810" s="178"/>
      <c r="H810" s="194"/>
      <c r="I810" s="89"/>
    </row>
    <row r="811" spans="1:9" ht="16.5" thickBot="1" x14ac:dyDescent="0.3">
      <c r="A811" s="206"/>
      <c r="B811" s="207"/>
      <c r="C811" s="208"/>
      <c r="D811" s="208"/>
      <c r="E811" s="208"/>
      <c r="F811" s="208"/>
      <c r="G811" s="208" t="s">
        <v>579</v>
      </c>
      <c r="H811" s="209">
        <v>0</v>
      </c>
      <c r="I811" s="89"/>
    </row>
    <row r="812" spans="1:9" ht="15.75" x14ac:dyDescent="0.25">
      <c r="A812" s="178"/>
      <c r="B812" s="188"/>
      <c r="C812" s="178"/>
      <c r="D812" s="178"/>
      <c r="E812" s="178"/>
      <c r="F812" s="178"/>
      <c r="G812" s="178"/>
      <c r="H812" s="178"/>
      <c r="I812" s="89"/>
    </row>
    <row r="813" spans="1:9" ht="16.5" thickBot="1" x14ac:dyDescent="0.3">
      <c r="A813" s="178"/>
      <c r="B813" s="188"/>
      <c r="C813" s="178"/>
      <c r="D813" s="178"/>
      <c r="E813" s="178"/>
      <c r="F813" s="178"/>
      <c r="G813" s="178"/>
      <c r="H813" s="178"/>
      <c r="I813" s="89"/>
    </row>
    <row r="814" spans="1:9" ht="15.75" x14ac:dyDescent="0.25">
      <c r="A814" s="189"/>
      <c r="B814" s="190"/>
      <c r="C814" s="191"/>
      <c r="D814" s="191" t="s">
        <v>394</v>
      </c>
      <c r="E814" s="191"/>
      <c r="F814" s="191"/>
      <c r="G814" s="191"/>
      <c r="H814" s="192"/>
      <c r="I814" s="89"/>
    </row>
    <row r="815" spans="1:9" ht="15.75" x14ac:dyDescent="0.25">
      <c r="A815" s="193"/>
      <c r="B815" s="188"/>
      <c r="C815" s="178"/>
      <c r="D815" s="178" t="s">
        <v>580</v>
      </c>
      <c r="E815" s="178"/>
      <c r="F815" s="178"/>
      <c r="G815" s="178"/>
      <c r="H815" s="194"/>
      <c r="I815" s="89"/>
    </row>
    <row r="816" spans="1:9" ht="15.75" x14ac:dyDescent="0.25">
      <c r="A816" s="193" t="s">
        <v>597</v>
      </c>
      <c r="B816" s="188"/>
      <c r="C816" s="178"/>
      <c r="D816" s="178"/>
      <c r="E816" s="183" t="s">
        <v>396</v>
      </c>
      <c r="F816" s="178"/>
      <c r="G816" s="178"/>
      <c r="H816" s="194"/>
      <c r="I816" s="89"/>
    </row>
    <row r="817" spans="1:9" ht="15.75" x14ac:dyDescent="0.25">
      <c r="A817" s="195" t="s">
        <v>397</v>
      </c>
      <c r="B817" s="196"/>
      <c r="C817" s="197" t="s">
        <v>397</v>
      </c>
      <c r="D817" s="197" t="s">
        <v>397</v>
      </c>
      <c r="E817" s="197" t="s">
        <v>397</v>
      </c>
      <c r="F817" s="197" t="s">
        <v>397</v>
      </c>
      <c r="G817" s="197" t="s">
        <v>397</v>
      </c>
      <c r="H817" s="198" t="s">
        <v>397</v>
      </c>
      <c r="I817" s="89"/>
    </row>
    <row r="818" spans="1:9" ht="15.75" x14ac:dyDescent="0.25">
      <c r="A818" s="193" t="s">
        <v>398</v>
      </c>
      <c r="B818" s="188"/>
      <c r="C818" s="199"/>
      <c r="D818" s="180" t="s">
        <v>185</v>
      </c>
      <c r="E818" s="180" t="s">
        <v>185</v>
      </c>
      <c r="F818" s="180" t="s">
        <v>399</v>
      </c>
      <c r="G818" s="180" t="s">
        <v>185</v>
      </c>
      <c r="H818" s="200" t="s">
        <v>400</v>
      </c>
      <c r="I818" s="89"/>
    </row>
    <row r="819" spans="1:9" ht="15.75" x14ac:dyDescent="0.25">
      <c r="A819" s="193"/>
      <c r="B819" s="188"/>
      <c r="C819" s="199"/>
      <c r="D819" s="180" t="s">
        <v>401</v>
      </c>
      <c r="E819" s="180" t="s">
        <v>402</v>
      </c>
      <c r="F819" s="180" t="s">
        <v>402</v>
      </c>
      <c r="G819" s="180" t="s">
        <v>403</v>
      </c>
      <c r="H819" s="200" t="s">
        <v>404</v>
      </c>
      <c r="I819" s="89"/>
    </row>
    <row r="820" spans="1:9" ht="15.75" x14ac:dyDescent="0.25">
      <c r="A820" s="193"/>
      <c r="B820" s="188"/>
      <c r="C820" s="199"/>
      <c r="D820" s="180" t="s">
        <v>405</v>
      </c>
      <c r="E820" s="180" t="s">
        <v>406</v>
      </c>
      <c r="F820" s="178"/>
      <c r="G820" s="180" t="s">
        <v>406</v>
      </c>
      <c r="H820" s="200" t="s">
        <v>581</v>
      </c>
      <c r="I820" s="89"/>
    </row>
    <row r="821" spans="1:9" ht="15.75" x14ac:dyDescent="0.25">
      <c r="A821" s="195" t="s">
        <v>397</v>
      </c>
      <c r="B821" s="196"/>
      <c r="C821" s="197" t="s">
        <v>397</v>
      </c>
      <c r="D821" s="197" t="s">
        <v>397</v>
      </c>
      <c r="E821" s="197" t="s">
        <v>397</v>
      </c>
      <c r="F821" s="197" t="s">
        <v>397</v>
      </c>
      <c r="G821" s="197" t="s">
        <v>397</v>
      </c>
      <c r="H821" s="198" t="s">
        <v>397</v>
      </c>
      <c r="I821" s="89"/>
    </row>
    <row r="822" spans="1:9" ht="15.75" x14ac:dyDescent="0.25">
      <c r="A822" s="193" t="s">
        <v>408</v>
      </c>
      <c r="B822" s="201" t="str">
        <f>C822</f>
        <v>00</v>
      </c>
      <c r="C822" s="202" t="s">
        <v>409</v>
      </c>
      <c r="D822" s="178"/>
      <c r="E822" s="178">
        <v>116231.98</v>
      </c>
      <c r="F822" s="178">
        <v>116231.98</v>
      </c>
      <c r="G822" s="178">
        <v>0</v>
      </c>
      <c r="H822" s="194">
        <v>116231.98</v>
      </c>
      <c r="I822" s="89"/>
    </row>
    <row r="823" spans="1:9" ht="15.75" x14ac:dyDescent="0.25">
      <c r="A823" s="193" t="s">
        <v>410</v>
      </c>
      <c r="B823" s="201" t="str">
        <f t="shared" ref="B823:B886" si="18">C823</f>
        <v>0201A</v>
      </c>
      <c r="C823" s="203" t="s">
        <v>411</v>
      </c>
      <c r="D823" s="178">
        <v>7360871.6300000008</v>
      </c>
      <c r="E823" s="178">
        <v>0</v>
      </c>
      <c r="F823" s="178">
        <v>7360871.6300000008</v>
      </c>
      <c r="G823" s="178">
        <v>0</v>
      </c>
      <c r="H823" s="194">
        <v>7360871.6300000008</v>
      </c>
      <c r="I823" s="89"/>
    </row>
    <row r="824" spans="1:9" ht="15.75" x14ac:dyDescent="0.25">
      <c r="A824" s="193" t="s">
        <v>410</v>
      </c>
      <c r="B824" s="201" t="str">
        <f t="shared" si="18"/>
        <v>0237</v>
      </c>
      <c r="C824" s="203" t="s">
        <v>412</v>
      </c>
      <c r="D824" s="178">
        <v>209273.36</v>
      </c>
      <c r="E824" s="178">
        <v>0</v>
      </c>
      <c r="F824" s="178">
        <v>209273.36</v>
      </c>
      <c r="G824" s="178">
        <v>0</v>
      </c>
      <c r="H824" s="194">
        <v>209273.36</v>
      </c>
      <c r="I824" s="89"/>
    </row>
    <row r="825" spans="1:9" ht="15.75" x14ac:dyDescent="0.25">
      <c r="A825" s="193" t="s">
        <v>413</v>
      </c>
      <c r="B825" s="201" t="str">
        <f t="shared" si="18"/>
        <v>0302A</v>
      </c>
      <c r="C825" s="203" t="s">
        <v>414</v>
      </c>
      <c r="D825" s="178">
        <v>63608.85</v>
      </c>
      <c r="E825" s="178">
        <v>0</v>
      </c>
      <c r="F825" s="178">
        <v>63608.85</v>
      </c>
      <c r="G825" s="178">
        <v>0</v>
      </c>
      <c r="H825" s="194">
        <v>63608.85</v>
      </c>
      <c r="I825" s="89"/>
    </row>
    <row r="826" spans="1:9" ht="15.75" x14ac:dyDescent="0.25">
      <c r="A826" s="193" t="s">
        <v>415</v>
      </c>
      <c r="B826" s="201" t="str">
        <f t="shared" si="18"/>
        <v>0410</v>
      </c>
      <c r="C826" s="203" t="s">
        <v>416</v>
      </c>
      <c r="D826" s="178">
        <v>588971.82999999996</v>
      </c>
      <c r="E826" s="178">
        <v>0</v>
      </c>
      <c r="F826" s="178">
        <v>588971.82999999996</v>
      </c>
      <c r="G826" s="178">
        <v>0</v>
      </c>
      <c r="H826" s="194">
        <v>588971.82999999996</v>
      </c>
      <c r="I826" s="89"/>
    </row>
    <row r="827" spans="1:9" ht="15.75" x14ac:dyDescent="0.25">
      <c r="A827" s="193" t="s">
        <v>417</v>
      </c>
      <c r="B827" s="201" t="str">
        <f t="shared" si="18"/>
        <v>0519A</v>
      </c>
      <c r="C827" s="181" t="s">
        <v>418</v>
      </c>
      <c r="D827" s="178">
        <v>0</v>
      </c>
      <c r="E827" s="178">
        <v>0</v>
      </c>
      <c r="F827" s="178">
        <v>0</v>
      </c>
      <c r="G827" s="178">
        <v>0</v>
      </c>
      <c r="H827" s="194">
        <v>0</v>
      </c>
      <c r="I827" s="89"/>
    </row>
    <row r="828" spans="1:9" ht="15.75" x14ac:dyDescent="0.25">
      <c r="A828" s="193" t="s">
        <v>419</v>
      </c>
      <c r="B828" s="201" t="str">
        <f t="shared" si="18"/>
        <v>0602A</v>
      </c>
      <c r="C828" s="203" t="s">
        <v>420</v>
      </c>
      <c r="D828" s="178">
        <v>0</v>
      </c>
      <c r="E828" s="178">
        <v>0</v>
      </c>
      <c r="F828" s="178">
        <v>0</v>
      </c>
      <c r="G828" s="178">
        <v>0</v>
      </c>
      <c r="H828" s="194">
        <v>0</v>
      </c>
      <c r="I828" s="89"/>
    </row>
    <row r="829" spans="1:9" ht="15.75" x14ac:dyDescent="0.25">
      <c r="A829" s="193" t="s">
        <v>421</v>
      </c>
      <c r="B829" s="201" t="str">
        <f t="shared" si="18"/>
        <v>0719A</v>
      </c>
      <c r="C829" s="181" t="s">
        <v>422</v>
      </c>
      <c r="D829" s="178">
        <v>176773.33</v>
      </c>
      <c r="E829" s="178">
        <v>0</v>
      </c>
      <c r="F829" s="178">
        <v>176773.33</v>
      </c>
      <c r="G829" s="178">
        <v>0</v>
      </c>
      <c r="H829" s="194">
        <v>176773.33</v>
      </c>
      <c r="I829" s="89"/>
    </row>
    <row r="830" spans="1:9" ht="15.75" x14ac:dyDescent="0.25">
      <c r="A830" s="193" t="s">
        <v>423</v>
      </c>
      <c r="B830" s="201" t="str">
        <f t="shared" si="18"/>
        <v>0802A</v>
      </c>
      <c r="C830" s="181" t="s">
        <v>424</v>
      </c>
      <c r="D830" s="178">
        <v>20720.25</v>
      </c>
      <c r="E830" s="178">
        <v>0</v>
      </c>
      <c r="F830" s="178">
        <v>20720.25</v>
      </c>
      <c r="G830" s="178">
        <v>0</v>
      </c>
      <c r="H830" s="194">
        <v>20720.25</v>
      </c>
      <c r="I830" s="89"/>
    </row>
    <row r="831" spans="1:9" ht="15.75" x14ac:dyDescent="0.25">
      <c r="A831" s="193" t="s">
        <v>425</v>
      </c>
      <c r="B831" s="201" t="str">
        <f t="shared" si="18"/>
        <v>0940</v>
      </c>
      <c r="C831" s="181" t="s">
        <v>426</v>
      </c>
      <c r="D831" s="178">
        <v>956.12999999999988</v>
      </c>
      <c r="E831" s="178">
        <v>0</v>
      </c>
      <c r="F831" s="178">
        <v>956.12999999999988</v>
      </c>
      <c r="G831" s="178">
        <v>0</v>
      </c>
      <c r="H831" s="194">
        <v>956.12999999999988</v>
      </c>
      <c r="I831" s="89"/>
    </row>
    <row r="832" spans="1:9" ht="15.75" x14ac:dyDescent="0.25">
      <c r="A832" s="193" t="s">
        <v>427</v>
      </c>
      <c r="B832" s="201" t="str">
        <f t="shared" si="18"/>
        <v>1010</v>
      </c>
      <c r="C832" s="181" t="s">
        <v>428</v>
      </c>
      <c r="D832" s="178">
        <v>80690</v>
      </c>
      <c r="E832" s="178">
        <v>0</v>
      </c>
      <c r="F832" s="178">
        <v>80690</v>
      </c>
      <c r="G832" s="178">
        <v>0</v>
      </c>
      <c r="H832" s="194">
        <v>80690</v>
      </c>
      <c r="I832" s="89"/>
    </row>
    <row r="833" spans="1:9" ht="15.75" x14ac:dyDescent="0.25">
      <c r="A833" s="193" t="s">
        <v>429</v>
      </c>
      <c r="B833" s="201" t="str">
        <f t="shared" si="18"/>
        <v>1206A</v>
      </c>
      <c r="C833" s="203" t="s">
        <v>430</v>
      </c>
      <c r="D833" s="178">
        <v>2462509.65</v>
      </c>
      <c r="E833" s="178">
        <v>0</v>
      </c>
      <c r="F833" s="178">
        <v>2462509.65</v>
      </c>
      <c r="G833" s="178">
        <v>0</v>
      </c>
      <c r="H833" s="194">
        <v>2462509.65</v>
      </c>
      <c r="I833" s="89"/>
    </row>
    <row r="834" spans="1:9" ht="15.75" x14ac:dyDescent="0.25">
      <c r="A834" s="193" t="s">
        <v>429</v>
      </c>
      <c r="B834" s="201" t="str">
        <f t="shared" si="18"/>
        <v>1236</v>
      </c>
      <c r="C834" s="203" t="s">
        <v>431</v>
      </c>
      <c r="D834" s="178">
        <v>1213635.6099999999</v>
      </c>
      <c r="E834" s="178">
        <v>0</v>
      </c>
      <c r="F834" s="178">
        <v>1213635.6099999999</v>
      </c>
      <c r="G834" s="178">
        <v>0</v>
      </c>
      <c r="H834" s="194">
        <v>1213635.6099999999</v>
      </c>
      <c r="I834" s="89"/>
    </row>
    <row r="835" spans="1:9" ht="15.75" x14ac:dyDescent="0.25">
      <c r="A835" s="193" t="s">
        <v>432</v>
      </c>
      <c r="B835" s="201" t="str">
        <f t="shared" si="18"/>
        <v>1310</v>
      </c>
      <c r="C835" s="203" t="s">
        <v>433</v>
      </c>
      <c r="D835" s="178">
        <v>69508.989999999991</v>
      </c>
      <c r="E835" s="178">
        <v>0</v>
      </c>
      <c r="F835" s="178">
        <v>69508.989999999991</v>
      </c>
      <c r="G835" s="178">
        <v>0</v>
      </c>
      <c r="H835" s="194">
        <v>69508.989999999991</v>
      </c>
      <c r="I835" s="89"/>
    </row>
    <row r="836" spans="1:9" ht="15.75" x14ac:dyDescent="0.25">
      <c r="A836" s="193" t="s">
        <v>21</v>
      </c>
      <c r="B836" s="201" t="str">
        <f t="shared" si="18"/>
        <v>1524A</v>
      </c>
      <c r="C836" s="203" t="s">
        <v>434</v>
      </c>
      <c r="D836" s="178">
        <v>1203250</v>
      </c>
      <c r="E836" s="178">
        <v>0</v>
      </c>
      <c r="F836" s="178">
        <v>1203250</v>
      </c>
      <c r="G836" s="178">
        <v>0</v>
      </c>
      <c r="H836" s="194">
        <v>1203250</v>
      </c>
      <c r="I836" s="89"/>
    </row>
    <row r="837" spans="1:9" ht="15.75" x14ac:dyDescent="0.25">
      <c r="A837" s="193" t="s">
        <v>284</v>
      </c>
      <c r="B837" s="201" t="str">
        <f t="shared" si="18"/>
        <v>1649</v>
      </c>
      <c r="C837" s="181" t="s">
        <v>435</v>
      </c>
      <c r="D837" s="178">
        <v>0</v>
      </c>
      <c r="E837" s="178">
        <v>0</v>
      </c>
      <c r="F837" s="178">
        <v>0</v>
      </c>
      <c r="G837" s="178">
        <v>0</v>
      </c>
      <c r="H837" s="194">
        <v>0</v>
      </c>
      <c r="I837" s="89"/>
    </row>
    <row r="838" spans="1:9" ht="15.75" x14ac:dyDescent="0.25">
      <c r="A838" s="204" t="s">
        <v>436</v>
      </c>
      <c r="B838" s="201" t="str">
        <f t="shared" si="18"/>
        <v>1710</v>
      </c>
      <c r="C838" s="181" t="s">
        <v>437</v>
      </c>
      <c r="D838" s="178">
        <v>538</v>
      </c>
      <c r="E838" s="178">
        <v>0</v>
      </c>
      <c r="F838" s="178">
        <v>538</v>
      </c>
      <c r="G838" s="178">
        <v>0</v>
      </c>
      <c r="H838" s="194">
        <v>538</v>
      </c>
      <c r="I838" s="89"/>
    </row>
    <row r="839" spans="1:9" ht="15.75" x14ac:dyDescent="0.25">
      <c r="A839" s="204" t="s">
        <v>438</v>
      </c>
      <c r="B839" s="201" t="str">
        <f t="shared" si="18"/>
        <v>1841</v>
      </c>
      <c r="C839" s="181" t="s">
        <v>439</v>
      </c>
      <c r="D839" s="178">
        <v>233121</v>
      </c>
      <c r="E839" s="178">
        <v>0</v>
      </c>
      <c r="F839" s="178">
        <v>233121</v>
      </c>
      <c r="G839" s="178">
        <v>0</v>
      </c>
      <c r="H839" s="194">
        <v>233121</v>
      </c>
      <c r="I839" s="89"/>
    </row>
    <row r="840" spans="1:9" ht="15.75" x14ac:dyDescent="0.25">
      <c r="A840" s="193" t="s">
        <v>440</v>
      </c>
      <c r="B840" s="201" t="str">
        <f t="shared" si="18"/>
        <v>2024A</v>
      </c>
      <c r="C840" s="181" t="s">
        <v>441</v>
      </c>
      <c r="D840" s="178">
        <v>524.91999999999996</v>
      </c>
      <c r="E840" s="178">
        <v>0</v>
      </c>
      <c r="F840" s="178">
        <v>524.91999999999996</v>
      </c>
      <c r="G840" s="178">
        <v>0</v>
      </c>
      <c r="H840" s="194">
        <v>524.91999999999996</v>
      </c>
      <c r="I840" s="89"/>
    </row>
    <row r="841" spans="1:9" ht="15.75" x14ac:dyDescent="0.25">
      <c r="A841" s="193" t="s">
        <v>442</v>
      </c>
      <c r="B841" s="201" t="str">
        <f t="shared" si="18"/>
        <v>2124A</v>
      </c>
      <c r="C841" s="181" t="s">
        <v>443</v>
      </c>
      <c r="D841" s="178">
        <v>0</v>
      </c>
      <c r="E841" s="178">
        <v>0</v>
      </c>
      <c r="F841" s="178">
        <v>0</v>
      </c>
      <c r="G841" s="178">
        <v>0</v>
      </c>
      <c r="H841" s="194">
        <v>0</v>
      </c>
      <c r="I841" s="89"/>
    </row>
    <row r="842" spans="1:9" ht="15.75" x14ac:dyDescent="0.25">
      <c r="A842" s="193" t="s">
        <v>444</v>
      </c>
      <c r="B842" s="201" t="str">
        <f t="shared" si="18"/>
        <v>2249</v>
      </c>
      <c r="C842" s="181" t="s">
        <v>445</v>
      </c>
      <c r="D842" s="178">
        <v>18501216.16</v>
      </c>
      <c r="E842" s="178">
        <v>0</v>
      </c>
      <c r="F842" s="178">
        <v>18501216.16</v>
      </c>
      <c r="G842" s="178">
        <v>0</v>
      </c>
      <c r="H842" s="194">
        <v>18501216.16</v>
      </c>
      <c r="I842" s="89"/>
    </row>
    <row r="843" spans="1:9" ht="15.75" x14ac:dyDescent="0.25">
      <c r="A843" s="193" t="s">
        <v>446</v>
      </c>
      <c r="B843" s="201" t="str">
        <f t="shared" si="18"/>
        <v>2339</v>
      </c>
      <c r="C843" s="181" t="s">
        <v>447</v>
      </c>
      <c r="D843" s="178">
        <v>748334.63</v>
      </c>
      <c r="E843" s="178">
        <v>0</v>
      </c>
      <c r="F843" s="178">
        <v>748334.63</v>
      </c>
      <c r="G843" s="178">
        <v>0</v>
      </c>
      <c r="H843" s="194">
        <v>748334.63</v>
      </c>
      <c r="I843" s="89"/>
    </row>
    <row r="844" spans="1:9" ht="15.75" x14ac:dyDescent="0.25">
      <c r="A844" s="193" t="s">
        <v>448</v>
      </c>
      <c r="B844" s="201" t="str">
        <f t="shared" si="18"/>
        <v>2449</v>
      </c>
      <c r="C844" s="181" t="s">
        <v>449</v>
      </c>
      <c r="D844" s="178">
        <v>29598.78</v>
      </c>
      <c r="E844" s="178">
        <v>0</v>
      </c>
      <c r="F844" s="178">
        <v>29598.78</v>
      </c>
      <c r="G844" s="178">
        <v>0</v>
      </c>
      <c r="H844" s="194">
        <v>29598.78</v>
      </c>
      <c r="I844" s="89"/>
    </row>
    <row r="845" spans="1:9" ht="15.75" x14ac:dyDescent="0.25">
      <c r="A845" s="193" t="s">
        <v>450</v>
      </c>
      <c r="B845" s="201" t="str">
        <f t="shared" si="18"/>
        <v>2503A</v>
      </c>
      <c r="C845" s="203" t="s">
        <v>451</v>
      </c>
      <c r="D845" s="178">
        <v>0</v>
      </c>
      <c r="E845" s="178">
        <v>0</v>
      </c>
      <c r="F845" s="178">
        <v>0</v>
      </c>
      <c r="G845" s="178">
        <v>0</v>
      </c>
      <c r="H845" s="194">
        <v>0</v>
      </c>
      <c r="I845" s="89"/>
    </row>
    <row r="846" spans="1:9" ht="15.75" x14ac:dyDescent="0.25">
      <c r="A846" s="193" t="s">
        <v>452</v>
      </c>
      <c r="B846" s="201" t="str">
        <f t="shared" si="18"/>
        <v>2604A</v>
      </c>
      <c r="C846" s="203" t="s">
        <v>453</v>
      </c>
      <c r="D846" s="178">
        <v>12167367.490000002</v>
      </c>
      <c r="E846" s="178">
        <v>0</v>
      </c>
      <c r="F846" s="178">
        <v>12167367.490000002</v>
      </c>
      <c r="G846" s="178">
        <v>0</v>
      </c>
      <c r="H846" s="194">
        <v>12167367.490000002</v>
      </c>
      <c r="I846" s="89"/>
    </row>
    <row r="847" spans="1:9" ht="15.75" x14ac:dyDescent="0.25">
      <c r="A847" s="193" t="s">
        <v>454</v>
      </c>
      <c r="B847" s="201" t="str">
        <f t="shared" si="18"/>
        <v>2703A</v>
      </c>
      <c r="C847" s="181" t="s">
        <v>455</v>
      </c>
      <c r="D847" s="178">
        <v>75696616.689999998</v>
      </c>
      <c r="E847" s="178">
        <v>0</v>
      </c>
      <c r="F847" s="178">
        <v>75696616.689999998</v>
      </c>
      <c r="G847" s="178">
        <v>0</v>
      </c>
      <c r="H847" s="194">
        <v>75696616.689999998</v>
      </c>
      <c r="I847" s="89"/>
    </row>
    <row r="848" spans="1:9" ht="15.75" x14ac:dyDescent="0.25">
      <c r="A848" s="193" t="s">
        <v>456</v>
      </c>
      <c r="B848" s="201" t="str">
        <f t="shared" si="18"/>
        <v>2824A</v>
      </c>
      <c r="C848" s="181" t="s">
        <v>457</v>
      </c>
      <c r="D848" s="178">
        <v>0</v>
      </c>
      <c r="E848" s="178">
        <v>0</v>
      </c>
      <c r="F848" s="178">
        <v>0</v>
      </c>
      <c r="G848" s="178">
        <v>0</v>
      </c>
      <c r="H848" s="194">
        <v>0</v>
      </c>
      <c r="I848" s="89"/>
    </row>
    <row r="849" spans="1:9" ht="15.75" x14ac:dyDescent="0.25">
      <c r="A849" s="193" t="s">
        <v>458</v>
      </c>
      <c r="B849" s="201" t="str">
        <f t="shared" si="18"/>
        <v>2934</v>
      </c>
      <c r="C849" s="203" t="s">
        <v>459</v>
      </c>
      <c r="D849" s="178">
        <v>28123.699999999997</v>
      </c>
      <c r="E849" s="178">
        <v>0</v>
      </c>
      <c r="F849" s="178">
        <v>28123.699999999997</v>
      </c>
      <c r="G849" s="178">
        <v>0</v>
      </c>
      <c r="H849" s="194">
        <v>28123.699999999997</v>
      </c>
      <c r="I849" s="89"/>
    </row>
    <row r="850" spans="1:9" ht="15.75" x14ac:dyDescent="0.25">
      <c r="A850" s="193" t="s">
        <v>460</v>
      </c>
      <c r="B850" s="201" t="str">
        <f t="shared" si="18"/>
        <v>3049</v>
      </c>
      <c r="C850" s="203" t="s">
        <v>461</v>
      </c>
      <c r="D850" s="178">
        <v>899062.02</v>
      </c>
      <c r="E850" s="178">
        <v>0</v>
      </c>
      <c r="F850" s="178">
        <v>899062.02</v>
      </c>
      <c r="G850" s="178">
        <v>0</v>
      </c>
      <c r="H850" s="194">
        <v>899062.02</v>
      </c>
      <c r="I850" s="89"/>
    </row>
    <row r="851" spans="1:9" ht="15.75" x14ac:dyDescent="0.25">
      <c r="A851" s="193" t="s">
        <v>462</v>
      </c>
      <c r="B851" s="201" t="str">
        <f t="shared" si="18"/>
        <v>3215</v>
      </c>
      <c r="C851" s="181" t="s">
        <v>463</v>
      </c>
      <c r="D851" s="178">
        <v>1095625.4100000001</v>
      </c>
      <c r="E851" s="178">
        <v>0</v>
      </c>
      <c r="F851" s="178">
        <v>1095625.4100000001</v>
      </c>
      <c r="G851" s="178">
        <v>0</v>
      </c>
      <c r="H851" s="194">
        <v>1095625.4100000001</v>
      </c>
      <c r="I851" s="89"/>
    </row>
    <row r="852" spans="1:9" ht="15.75" x14ac:dyDescent="0.25">
      <c r="A852" s="193" t="s">
        <v>464</v>
      </c>
      <c r="B852" s="201" t="str">
        <f t="shared" si="18"/>
        <v>3303A</v>
      </c>
      <c r="C852" s="203" t="s">
        <v>465</v>
      </c>
      <c r="D852" s="178">
        <v>0</v>
      </c>
      <c r="E852" s="178">
        <v>0</v>
      </c>
      <c r="F852" s="178">
        <v>0</v>
      </c>
      <c r="G852" s="178">
        <v>0</v>
      </c>
      <c r="H852" s="194">
        <v>0</v>
      </c>
      <c r="I852" s="89"/>
    </row>
    <row r="853" spans="1:9" ht="15.75" x14ac:dyDescent="0.25">
      <c r="A853" s="193" t="s">
        <v>466</v>
      </c>
      <c r="B853" s="201" t="str">
        <f t="shared" si="18"/>
        <v>3410</v>
      </c>
      <c r="C853" s="181" t="s">
        <v>467</v>
      </c>
      <c r="D853" s="178">
        <v>6673.55</v>
      </c>
      <c r="E853" s="178">
        <v>0</v>
      </c>
      <c r="F853" s="178">
        <v>6673.55</v>
      </c>
      <c r="G853" s="178">
        <v>0</v>
      </c>
      <c r="H853" s="194">
        <v>6673.55</v>
      </c>
      <c r="I853" s="89"/>
    </row>
    <row r="854" spans="1:9" ht="15.75" x14ac:dyDescent="0.25">
      <c r="A854" s="193" t="s">
        <v>468</v>
      </c>
      <c r="B854" s="201" t="str">
        <f t="shared" si="18"/>
        <v>3509A</v>
      </c>
      <c r="C854" s="181" t="s">
        <v>469</v>
      </c>
      <c r="D854" s="178">
        <v>17900.41</v>
      </c>
      <c r="E854" s="178">
        <v>0</v>
      </c>
      <c r="F854" s="178">
        <v>17900.41</v>
      </c>
      <c r="G854" s="178">
        <v>0</v>
      </c>
      <c r="H854" s="194">
        <v>17900.41</v>
      </c>
      <c r="I854" s="89"/>
    </row>
    <row r="855" spans="1:9" ht="15.75" x14ac:dyDescent="0.25">
      <c r="A855" s="193" t="s">
        <v>470</v>
      </c>
      <c r="B855" s="201" t="str">
        <f t="shared" si="18"/>
        <v>3611</v>
      </c>
      <c r="C855" s="181" t="s">
        <v>471</v>
      </c>
      <c r="D855" s="178">
        <v>91604.160000000003</v>
      </c>
      <c r="E855" s="178">
        <v>0</v>
      </c>
      <c r="F855" s="178">
        <v>91604.160000000003</v>
      </c>
      <c r="G855" s="178">
        <v>0</v>
      </c>
      <c r="H855" s="194">
        <v>91604.160000000003</v>
      </c>
      <c r="I855" s="89"/>
    </row>
    <row r="856" spans="1:9" ht="15.75" x14ac:dyDescent="0.25">
      <c r="A856" s="193" t="s">
        <v>472</v>
      </c>
      <c r="B856" s="201" t="str">
        <f t="shared" si="18"/>
        <v>3730</v>
      </c>
      <c r="C856" s="181" t="s">
        <v>473</v>
      </c>
      <c r="D856" s="178">
        <v>23213.47</v>
      </c>
      <c r="E856" s="178">
        <v>0</v>
      </c>
      <c r="F856" s="178">
        <v>23213.47</v>
      </c>
      <c r="G856" s="178">
        <v>0</v>
      </c>
      <c r="H856" s="194">
        <v>23213.47</v>
      </c>
      <c r="I856" s="89"/>
    </row>
    <row r="857" spans="1:9" ht="15.75" x14ac:dyDescent="0.25">
      <c r="A857" s="193" t="s">
        <v>474</v>
      </c>
      <c r="B857" s="201" t="str">
        <f t="shared" si="18"/>
        <v>3831</v>
      </c>
      <c r="C857" s="181" t="s">
        <v>475</v>
      </c>
      <c r="D857" s="178">
        <v>10571.619999999999</v>
      </c>
      <c r="E857" s="178">
        <v>0</v>
      </c>
      <c r="F857" s="178">
        <v>10571.619999999999</v>
      </c>
      <c r="G857" s="178">
        <v>0</v>
      </c>
      <c r="H857" s="194">
        <v>10571.619999999999</v>
      </c>
      <c r="I857" s="89"/>
    </row>
    <row r="858" spans="1:9" ht="15.75" x14ac:dyDescent="0.25">
      <c r="A858" s="193" t="s">
        <v>476</v>
      </c>
      <c r="B858" s="201" t="str">
        <f t="shared" si="18"/>
        <v>3909A</v>
      </c>
      <c r="C858" s="181" t="s">
        <v>477</v>
      </c>
      <c r="D858" s="178">
        <v>20426.650000000001</v>
      </c>
      <c r="E858" s="178">
        <v>0</v>
      </c>
      <c r="F858" s="178">
        <v>20426.650000000001</v>
      </c>
      <c r="G858" s="178">
        <v>0</v>
      </c>
      <c r="H858" s="194">
        <v>20426.650000000001</v>
      </c>
      <c r="I858" s="89"/>
    </row>
    <row r="859" spans="1:9" ht="15.75" x14ac:dyDescent="0.25">
      <c r="A859" s="193" t="s">
        <v>478</v>
      </c>
      <c r="B859" s="201" t="str">
        <f t="shared" si="18"/>
        <v>4012</v>
      </c>
      <c r="C859" s="181" t="s">
        <v>479</v>
      </c>
      <c r="D859" s="178">
        <v>1732078.8599999999</v>
      </c>
      <c r="E859" s="178">
        <v>0</v>
      </c>
      <c r="F859" s="178">
        <v>1732078.8599999999</v>
      </c>
      <c r="G859" s="178">
        <v>59096.91</v>
      </c>
      <c r="H859" s="194">
        <v>1791175.7699999998</v>
      </c>
      <c r="I859" s="89"/>
    </row>
    <row r="860" spans="1:9" ht="15.75" x14ac:dyDescent="0.25">
      <c r="A860" s="193" t="s">
        <v>478</v>
      </c>
      <c r="B860" s="201" t="str">
        <f t="shared" si="18"/>
        <v>4033</v>
      </c>
      <c r="C860" s="181" t="s">
        <v>480</v>
      </c>
      <c r="D860" s="178">
        <v>127367.64000000001</v>
      </c>
      <c r="E860" s="178">
        <v>0</v>
      </c>
      <c r="F860" s="178">
        <v>127367.64000000001</v>
      </c>
      <c r="G860" s="178">
        <v>0</v>
      </c>
      <c r="H860" s="194">
        <v>127367.64000000001</v>
      </c>
      <c r="I860" s="89"/>
    </row>
    <row r="861" spans="1:9" ht="15.75" x14ac:dyDescent="0.25">
      <c r="A861" s="193" t="s">
        <v>481</v>
      </c>
      <c r="B861" s="201" t="str">
        <f t="shared" si="18"/>
        <v>4110</v>
      </c>
      <c r="C861" s="203" t="s">
        <v>482</v>
      </c>
      <c r="D861" s="178">
        <v>-36557.39</v>
      </c>
      <c r="E861" s="178">
        <v>0</v>
      </c>
      <c r="F861" s="178">
        <v>-36557.39</v>
      </c>
      <c r="G861" s="178">
        <v>0</v>
      </c>
      <c r="H861" s="194">
        <v>-36557.39</v>
      </c>
      <c r="I861" s="89"/>
    </row>
    <row r="862" spans="1:9" ht="15.75" x14ac:dyDescent="0.25">
      <c r="A862" s="193" t="s">
        <v>481</v>
      </c>
      <c r="B862" s="201" t="str">
        <f t="shared" si="18"/>
        <v>4128</v>
      </c>
      <c r="C862" s="203" t="s">
        <v>483</v>
      </c>
      <c r="D862" s="178">
        <v>2475272.61</v>
      </c>
      <c r="E862" s="178">
        <v>0</v>
      </c>
      <c r="F862" s="178">
        <v>2475272.61</v>
      </c>
      <c r="G862" s="178">
        <v>0</v>
      </c>
      <c r="H862" s="194">
        <v>2475272.61</v>
      </c>
      <c r="I862" s="89"/>
    </row>
    <row r="863" spans="1:9" ht="15.75" x14ac:dyDescent="0.25">
      <c r="A863" s="193" t="s">
        <v>481</v>
      </c>
      <c r="B863" s="201" t="str">
        <f t="shared" si="18"/>
        <v>4125</v>
      </c>
      <c r="C863" s="203" t="s">
        <v>484</v>
      </c>
      <c r="D863" s="178">
        <v>0</v>
      </c>
      <c r="E863" s="178">
        <v>0</v>
      </c>
      <c r="F863" s="178">
        <v>0</v>
      </c>
      <c r="G863" s="178">
        <v>0</v>
      </c>
      <c r="H863" s="194">
        <v>0</v>
      </c>
      <c r="I863" s="89"/>
    </row>
    <row r="864" spans="1:9" ht="15.75" x14ac:dyDescent="0.25">
      <c r="A864" s="193" t="s">
        <v>485</v>
      </c>
      <c r="B864" s="201" t="str">
        <f t="shared" si="18"/>
        <v>4210</v>
      </c>
      <c r="C864" s="203" t="s">
        <v>486</v>
      </c>
      <c r="D864" s="178">
        <v>786498.92999999993</v>
      </c>
      <c r="E864" s="178">
        <v>0</v>
      </c>
      <c r="F864" s="178">
        <v>786498.92999999993</v>
      </c>
      <c r="G864" s="178">
        <v>0</v>
      </c>
      <c r="H864" s="194">
        <v>786498.92999999993</v>
      </c>
      <c r="I864" s="89"/>
    </row>
    <row r="865" spans="1:9" ht="15.75" x14ac:dyDescent="0.25">
      <c r="A865" s="193" t="s">
        <v>248</v>
      </c>
      <c r="B865" s="201" t="str">
        <f t="shared" si="18"/>
        <v>4316</v>
      </c>
      <c r="C865" s="203" t="s">
        <v>487</v>
      </c>
      <c r="D865" s="178">
        <v>2632265.88</v>
      </c>
      <c r="E865" s="178">
        <v>0</v>
      </c>
      <c r="F865" s="178">
        <v>2632265.88</v>
      </c>
      <c r="G865" s="178">
        <v>0</v>
      </c>
      <c r="H865" s="194">
        <v>2632265.88</v>
      </c>
      <c r="I865" s="89"/>
    </row>
    <row r="866" spans="1:9" ht="15.75" x14ac:dyDescent="0.25">
      <c r="A866" s="193" t="s">
        <v>248</v>
      </c>
      <c r="B866" s="201" t="str">
        <f t="shared" si="18"/>
        <v>4325</v>
      </c>
      <c r="C866" s="203" t="s">
        <v>488</v>
      </c>
      <c r="D866" s="178">
        <v>0</v>
      </c>
      <c r="E866" s="178">
        <v>0</v>
      </c>
      <c r="F866" s="178">
        <v>0</v>
      </c>
      <c r="G866" s="178">
        <v>0</v>
      </c>
      <c r="H866" s="194">
        <v>0</v>
      </c>
      <c r="I866" s="89"/>
    </row>
    <row r="867" spans="1:9" ht="15.75" x14ac:dyDescent="0.25">
      <c r="A867" s="193" t="s">
        <v>489</v>
      </c>
      <c r="B867" s="201" t="str">
        <f t="shared" si="18"/>
        <v>4435</v>
      </c>
      <c r="C867" s="203" t="s">
        <v>490</v>
      </c>
      <c r="D867" s="178">
        <v>0</v>
      </c>
      <c r="E867" s="178">
        <v>0</v>
      </c>
      <c r="F867" s="178">
        <v>0</v>
      </c>
      <c r="G867" s="178">
        <v>0</v>
      </c>
      <c r="H867" s="194">
        <v>0</v>
      </c>
      <c r="I867" s="89"/>
    </row>
    <row r="868" spans="1:9" ht="15.75" x14ac:dyDescent="0.25">
      <c r="A868" s="193" t="s">
        <v>491</v>
      </c>
      <c r="B868" s="201" t="str">
        <f t="shared" si="18"/>
        <v>4510</v>
      </c>
      <c r="C868" s="203" t="s">
        <v>492</v>
      </c>
      <c r="D868" s="178">
        <v>0</v>
      </c>
      <c r="E868" s="178">
        <v>0</v>
      </c>
      <c r="F868" s="178">
        <v>0</v>
      </c>
      <c r="G868" s="178">
        <v>0</v>
      </c>
      <c r="H868" s="194">
        <v>0</v>
      </c>
      <c r="I868" s="89"/>
    </row>
    <row r="869" spans="1:9" ht="15.75" x14ac:dyDescent="0.25">
      <c r="A869" s="193" t="s">
        <v>493</v>
      </c>
      <c r="B869" s="201" t="str">
        <f t="shared" si="18"/>
        <v>4612</v>
      </c>
      <c r="C869" s="203" t="s">
        <v>494</v>
      </c>
      <c r="D869" s="178">
        <v>1596356.2799999998</v>
      </c>
      <c r="E869" s="178">
        <v>0</v>
      </c>
      <c r="F869" s="178">
        <v>1596356.2799999998</v>
      </c>
      <c r="G869" s="178">
        <v>0</v>
      </c>
      <c r="H869" s="194">
        <v>1596356.2799999998</v>
      </c>
      <c r="I869" s="89"/>
    </row>
    <row r="870" spans="1:9" ht="15.75" x14ac:dyDescent="0.25">
      <c r="A870" s="193" t="s">
        <v>495</v>
      </c>
      <c r="B870" s="201" t="str">
        <f t="shared" si="18"/>
        <v>4711</v>
      </c>
      <c r="C870" s="203" t="s">
        <v>496</v>
      </c>
      <c r="D870" s="178">
        <v>89830.14</v>
      </c>
      <c r="E870" s="178">
        <v>0</v>
      </c>
      <c r="F870" s="178">
        <v>89830.14</v>
      </c>
      <c r="G870" s="178">
        <v>0</v>
      </c>
      <c r="H870" s="194">
        <v>89830.14</v>
      </c>
      <c r="I870" s="89"/>
    </row>
    <row r="871" spans="1:9" ht="15.75" x14ac:dyDescent="0.25">
      <c r="A871" s="193" t="s">
        <v>497</v>
      </c>
      <c r="B871" s="201" t="str">
        <f t="shared" si="18"/>
        <v>4815</v>
      </c>
      <c r="C871" s="203" t="s">
        <v>498</v>
      </c>
      <c r="D871" s="178">
        <v>288054.95999999996</v>
      </c>
      <c r="E871" s="178">
        <v>0</v>
      </c>
      <c r="F871" s="178">
        <v>288054.95999999996</v>
      </c>
      <c r="G871" s="178">
        <v>0</v>
      </c>
      <c r="H871" s="194">
        <v>288054.95999999996</v>
      </c>
      <c r="I871" s="89"/>
    </row>
    <row r="872" spans="1:9" ht="15.75" x14ac:dyDescent="0.25">
      <c r="A872" s="193" t="s">
        <v>499</v>
      </c>
      <c r="B872" s="201" t="str">
        <f t="shared" si="18"/>
        <v>4949</v>
      </c>
      <c r="C872" s="203" t="s">
        <v>500</v>
      </c>
      <c r="D872" s="178">
        <v>0</v>
      </c>
      <c r="E872" s="178">
        <v>0</v>
      </c>
      <c r="F872" s="178">
        <v>0</v>
      </c>
      <c r="G872" s="178">
        <v>0</v>
      </c>
      <c r="H872" s="194">
        <v>0</v>
      </c>
      <c r="I872" s="89"/>
    </row>
    <row r="873" spans="1:9" ht="15.75" x14ac:dyDescent="0.25">
      <c r="A873" s="193" t="s">
        <v>501</v>
      </c>
      <c r="B873" s="201" t="str">
        <f t="shared" si="18"/>
        <v>5019A</v>
      </c>
      <c r="C873" s="203" t="s">
        <v>502</v>
      </c>
      <c r="D873" s="178">
        <v>25261801.780000001</v>
      </c>
      <c r="E873" s="178">
        <v>0</v>
      </c>
      <c r="F873" s="178">
        <v>25261801.780000001</v>
      </c>
      <c r="G873" s="178">
        <v>20350.28</v>
      </c>
      <c r="H873" s="194">
        <v>25282152.060000002</v>
      </c>
      <c r="I873" s="89"/>
    </row>
    <row r="874" spans="1:9" ht="15.75" x14ac:dyDescent="0.25">
      <c r="A874" s="193" t="s">
        <v>503</v>
      </c>
      <c r="B874" s="201" t="str">
        <f t="shared" si="18"/>
        <v>5119A</v>
      </c>
      <c r="C874" s="203" t="s">
        <v>504</v>
      </c>
      <c r="D874" s="178">
        <v>22747158.02</v>
      </c>
      <c r="E874" s="178">
        <v>0</v>
      </c>
      <c r="F874" s="178">
        <v>22747158.02</v>
      </c>
      <c r="G874" s="178">
        <v>0</v>
      </c>
      <c r="H874" s="194">
        <v>22747158.02</v>
      </c>
      <c r="I874" s="89"/>
    </row>
    <row r="875" spans="1:9" ht="15.75" x14ac:dyDescent="0.25">
      <c r="A875" s="193" t="s">
        <v>505</v>
      </c>
      <c r="B875" s="201" t="str">
        <f t="shared" si="18"/>
        <v>5219A</v>
      </c>
      <c r="C875" s="203" t="s">
        <v>506</v>
      </c>
      <c r="D875" s="178">
        <v>1090901</v>
      </c>
      <c r="E875" s="178">
        <v>0</v>
      </c>
      <c r="F875" s="178">
        <v>1090901</v>
      </c>
      <c r="G875" s="178">
        <v>0</v>
      </c>
      <c r="H875" s="194">
        <v>1090901</v>
      </c>
      <c r="I875" s="89"/>
    </row>
    <row r="876" spans="1:9" ht="15.75" x14ac:dyDescent="0.25">
      <c r="A876" s="193" t="s">
        <v>507</v>
      </c>
      <c r="B876" s="201" t="str">
        <f t="shared" si="18"/>
        <v>5319A</v>
      </c>
      <c r="C876" s="203" t="s">
        <v>508</v>
      </c>
      <c r="D876" s="178">
        <v>5596155.75</v>
      </c>
      <c r="E876" s="178">
        <v>0</v>
      </c>
      <c r="F876" s="178">
        <v>5596155.75</v>
      </c>
      <c r="G876" s="178">
        <v>0</v>
      </c>
      <c r="H876" s="194">
        <v>5596155.75</v>
      </c>
      <c r="I876" s="89"/>
    </row>
    <row r="877" spans="1:9" ht="15.75" x14ac:dyDescent="0.25">
      <c r="A877" s="193" t="s">
        <v>270</v>
      </c>
      <c r="B877" s="201" t="str">
        <f t="shared" si="18"/>
        <v>5438</v>
      </c>
      <c r="C877" s="203" t="s">
        <v>509</v>
      </c>
      <c r="D877" s="178">
        <v>21663.61</v>
      </c>
      <c r="E877" s="178">
        <v>0</v>
      </c>
      <c r="F877" s="178">
        <v>21663.61</v>
      </c>
      <c r="G877" s="178">
        <v>0</v>
      </c>
      <c r="H877" s="194">
        <v>21663.61</v>
      </c>
      <c r="I877" s="89"/>
    </row>
    <row r="878" spans="1:9" ht="15.75" x14ac:dyDescent="0.25">
      <c r="A878" s="193" t="s">
        <v>264</v>
      </c>
      <c r="B878" s="201" t="str">
        <f t="shared" si="18"/>
        <v>5526</v>
      </c>
      <c r="C878" s="203" t="s">
        <v>510</v>
      </c>
      <c r="D878" s="178">
        <v>1773121.99</v>
      </c>
      <c r="E878" s="178">
        <v>0</v>
      </c>
      <c r="F878" s="178">
        <v>1773121.99</v>
      </c>
      <c r="G878" s="178">
        <v>0</v>
      </c>
      <c r="H878" s="194">
        <v>1773121.99</v>
      </c>
      <c r="I878" s="89"/>
    </row>
    <row r="879" spans="1:9" ht="15.75" x14ac:dyDescent="0.25">
      <c r="A879" s="193" t="s">
        <v>276</v>
      </c>
      <c r="B879" s="201" t="str">
        <f t="shared" si="18"/>
        <v>5719A</v>
      </c>
      <c r="C879" s="203" t="s">
        <v>511</v>
      </c>
      <c r="D879" s="178">
        <v>0</v>
      </c>
      <c r="E879" s="178">
        <v>0</v>
      </c>
      <c r="F879" s="178">
        <v>0</v>
      </c>
      <c r="G879" s="178">
        <v>0</v>
      </c>
      <c r="H879" s="194">
        <v>0</v>
      </c>
      <c r="I879" s="89"/>
    </row>
    <row r="880" spans="1:9" ht="15.75" x14ac:dyDescent="0.25">
      <c r="A880" s="193" t="s">
        <v>512</v>
      </c>
      <c r="B880" s="201" t="str">
        <f t="shared" si="18"/>
        <v>5819A</v>
      </c>
      <c r="C880" s="203" t="s">
        <v>513</v>
      </c>
      <c r="D880" s="178">
        <v>5508559.8099999996</v>
      </c>
      <c r="E880" s="178">
        <v>0</v>
      </c>
      <c r="F880" s="178">
        <v>5508559.8099999996</v>
      </c>
      <c r="G880" s="178">
        <v>0</v>
      </c>
      <c r="H880" s="194">
        <v>5508559.8099999996</v>
      </c>
      <c r="I880" s="89"/>
    </row>
    <row r="881" spans="1:9" ht="15.75" x14ac:dyDescent="0.25">
      <c r="A881" s="193" t="s">
        <v>512</v>
      </c>
      <c r="B881" s="201" t="str">
        <f t="shared" si="18"/>
        <v>5829</v>
      </c>
      <c r="C881" s="203" t="s">
        <v>514</v>
      </c>
      <c r="D881" s="178">
        <v>0</v>
      </c>
      <c r="E881" s="178">
        <v>0</v>
      </c>
      <c r="F881" s="178">
        <v>0</v>
      </c>
      <c r="G881" s="178">
        <v>0</v>
      </c>
      <c r="H881" s="194">
        <v>0</v>
      </c>
      <c r="I881" s="89"/>
    </row>
    <row r="882" spans="1:9" ht="15.75" x14ac:dyDescent="0.25">
      <c r="A882" s="193" t="s">
        <v>515</v>
      </c>
      <c r="B882" s="201" t="str">
        <f t="shared" si="18"/>
        <v>5919A</v>
      </c>
      <c r="C882" s="203" t="s">
        <v>516</v>
      </c>
      <c r="D882" s="178">
        <v>0</v>
      </c>
      <c r="E882" s="178">
        <v>0</v>
      </c>
      <c r="F882" s="178">
        <v>0</v>
      </c>
      <c r="G882" s="178">
        <v>0</v>
      </c>
      <c r="H882" s="194">
        <v>0</v>
      </c>
      <c r="I882" s="89"/>
    </row>
    <row r="883" spans="1:9" ht="15.75" x14ac:dyDescent="0.25">
      <c r="A883" s="193" t="s">
        <v>274</v>
      </c>
      <c r="B883" s="201" t="str">
        <f t="shared" si="18"/>
        <v>6019A</v>
      </c>
      <c r="C883" s="181" t="s">
        <v>517</v>
      </c>
      <c r="D883" s="178">
        <v>1538668.34</v>
      </c>
      <c r="E883" s="178">
        <v>0</v>
      </c>
      <c r="F883" s="178">
        <v>1538668.34</v>
      </c>
      <c r="G883" s="178">
        <v>0</v>
      </c>
      <c r="H883" s="194">
        <v>1538668.34</v>
      </c>
      <c r="I883" s="89"/>
    </row>
    <row r="884" spans="1:9" ht="15.75" x14ac:dyDescent="0.25">
      <c r="A884" s="193" t="s">
        <v>518</v>
      </c>
      <c r="B884" s="201" t="str">
        <f t="shared" si="18"/>
        <v>6119A</v>
      </c>
      <c r="C884" s="181" t="s">
        <v>519</v>
      </c>
      <c r="D884" s="178">
        <v>1411349.01</v>
      </c>
      <c r="E884" s="178">
        <v>0</v>
      </c>
      <c r="F884" s="178">
        <v>1411349.01</v>
      </c>
      <c r="G884" s="178">
        <v>0</v>
      </c>
      <c r="H884" s="194">
        <v>1411349.01</v>
      </c>
      <c r="I884" s="89"/>
    </row>
    <row r="885" spans="1:9" ht="15.75" x14ac:dyDescent="0.25">
      <c r="A885" s="193" t="s">
        <v>520</v>
      </c>
      <c r="B885" s="201" t="str">
        <f t="shared" si="18"/>
        <v>6249</v>
      </c>
      <c r="C885" s="203" t="s">
        <v>521</v>
      </c>
      <c r="D885" s="178">
        <v>107262.84</v>
      </c>
      <c r="E885" s="178">
        <v>0</v>
      </c>
      <c r="F885" s="178">
        <v>107262.84</v>
      </c>
      <c r="G885" s="178">
        <v>0</v>
      </c>
      <c r="H885" s="194">
        <v>107262.84</v>
      </c>
      <c r="I885" s="89"/>
    </row>
    <row r="886" spans="1:9" ht="15.75" x14ac:dyDescent="0.25">
      <c r="A886" s="193" t="s">
        <v>522</v>
      </c>
      <c r="B886" s="201" t="str">
        <f t="shared" si="18"/>
        <v>6329</v>
      </c>
      <c r="C886" s="203" t="s">
        <v>523</v>
      </c>
      <c r="D886" s="178">
        <v>138041.1</v>
      </c>
      <c r="E886" s="178">
        <v>0</v>
      </c>
      <c r="F886" s="178">
        <v>138041.1</v>
      </c>
      <c r="G886" s="178">
        <v>0</v>
      </c>
      <c r="H886" s="194">
        <v>138041.1</v>
      </c>
      <c r="I886" s="89"/>
    </row>
    <row r="887" spans="1:9" ht="15.75" x14ac:dyDescent="0.25">
      <c r="A887" s="193" t="s">
        <v>524</v>
      </c>
      <c r="B887" s="201" t="str">
        <f t="shared" ref="B887:B919" si="19">C887</f>
        <v>6407</v>
      </c>
      <c r="C887" s="203" t="s">
        <v>525</v>
      </c>
      <c r="D887" s="178">
        <v>82142.210000000006</v>
      </c>
      <c r="E887" s="178">
        <v>0</v>
      </c>
      <c r="F887" s="178">
        <v>82142.210000000006</v>
      </c>
      <c r="G887" s="178">
        <v>6542169.3199999994</v>
      </c>
      <c r="H887" s="194">
        <v>6624311.5299999993</v>
      </c>
      <c r="I887" s="89"/>
    </row>
    <row r="888" spans="1:9" ht="15.75" x14ac:dyDescent="0.25">
      <c r="A888" s="193" t="s">
        <v>526</v>
      </c>
      <c r="B888" s="201" t="str">
        <f t="shared" si="19"/>
        <v>6519A</v>
      </c>
      <c r="C888" s="203" t="s">
        <v>527</v>
      </c>
      <c r="D888" s="178">
        <v>0</v>
      </c>
      <c r="E888" s="178">
        <v>0</v>
      </c>
      <c r="F888" s="178">
        <v>0</v>
      </c>
      <c r="G888" s="178">
        <v>0</v>
      </c>
      <c r="H888" s="194">
        <v>0</v>
      </c>
      <c r="I888" s="89"/>
    </row>
    <row r="889" spans="1:9" ht="15.75" x14ac:dyDescent="0.25">
      <c r="A889" s="193" t="s">
        <v>528</v>
      </c>
      <c r="B889" s="201" t="str">
        <f t="shared" si="19"/>
        <v>6619A</v>
      </c>
      <c r="C889" s="203" t="s">
        <v>529</v>
      </c>
      <c r="D889" s="178">
        <v>132692.06</v>
      </c>
      <c r="E889" s="178">
        <v>0</v>
      </c>
      <c r="F889" s="178">
        <v>132692.06</v>
      </c>
      <c r="G889" s="178">
        <v>0</v>
      </c>
      <c r="H889" s="194">
        <v>132692.06</v>
      </c>
      <c r="I889" s="89"/>
    </row>
    <row r="890" spans="1:9" ht="15.75" x14ac:dyDescent="0.25">
      <c r="A890" s="193" t="s">
        <v>530</v>
      </c>
      <c r="B890" s="201" t="str">
        <f t="shared" si="19"/>
        <v>6709A</v>
      </c>
      <c r="C890" s="203" t="s">
        <v>531</v>
      </c>
      <c r="D890" s="178">
        <v>86701.47</v>
      </c>
      <c r="E890" s="178">
        <v>0</v>
      </c>
      <c r="F890" s="178">
        <v>86701.47</v>
      </c>
      <c r="G890" s="178">
        <v>0</v>
      </c>
      <c r="H890" s="194">
        <v>86701.47</v>
      </c>
      <c r="I890" s="89"/>
    </row>
    <row r="891" spans="1:9" ht="15.75" x14ac:dyDescent="0.25">
      <c r="A891" s="193" t="s">
        <v>530</v>
      </c>
      <c r="B891" s="201" t="str">
        <f t="shared" si="19"/>
        <v>6733</v>
      </c>
      <c r="C891" s="203" t="s">
        <v>532</v>
      </c>
      <c r="D891" s="178">
        <v>5940.33</v>
      </c>
      <c r="E891" s="178">
        <v>0</v>
      </c>
      <c r="F891" s="178">
        <v>5940.33</v>
      </c>
      <c r="G891" s="178">
        <v>0</v>
      </c>
      <c r="H891" s="194">
        <v>5940.33</v>
      </c>
      <c r="I891" s="89"/>
    </row>
    <row r="892" spans="1:9" ht="15.75" x14ac:dyDescent="0.25">
      <c r="A892" s="193" t="s">
        <v>533</v>
      </c>
      <c r="B892" s="201">
        <f t="shared" si="19"/>
        <v>6840</v>
      </c>
      <c r="C892" s="203">
        <v>6840</v>
      </c>
      <c r="D892" s="178">
        <v>46745.9</v>
      </c>
      <c r="E892" s="178">
        <v>0</v>
      </c>
      <c r="F892" s="178">
        <v>46745.9</v>
      </c>
      <c r="G892" s="178">
        <v>0</v>
      </c>
      <c r="H892" s="194">
        <v>46745.9</v>
      </c>
      <c r="I892" s="89"/>
    </row>
    <row r="893" spans="1:9" ht="15.75" x14ac:dyDescent="0.25">
      <c r="A893" s="193" t="s">
        <v>592</v>
      </c>
      <c r="B893" s="201">
        <f t="shared" si="19"/>
        <v>6940</v>
      </c>
      <c r="C893" s="203">
        <v>6940</v>
      </c>
      <c r="D893" s="178">
        <v>0</v>
      </c>
      <c r="E893" s="178">
        <v>0</v>
      </c>
      <c r="F893" s="178">
        <v>0</v>
      </c>
      <c r="G893" s="178">
        <v>0</v>
      </c>
      <c r="H893" s="194">
        <v>0</v>
      </c>
      <c r="I893" s="89"/>
    </row>
    <row r="894" spans="1:9" ht="15.75" x14ac:dyDescent="0.25">
      <c r="A894" s="193" t="s">
        <v>535</v>
      </c>
      <c r="B894" s="201" t="str">
        <f t="shared" si="19"/>
        <v>7208</v>
      </c>
      <c r="C894" s="203" t="s">
        <v>536</v>
      </c>
      <c r="D894" s="178">
        <v>180382.86000000002</v>
      </c>
      <c r="E894" s="178">
        <v>0</v>
      </c>
      <c r="F894" s="178">
        <v>180382.86000000002</v>
      </c>
      <c r="G894" s="178">
        <v>0</v>
      </c>
      <c r="H894" s="194">
        <v>180382.86000000002</v>
      </c>
      <c r="I894" s="89"/>
    </row>
    <row r="895" spans="1:9" ht="15.75" x14ac:dyDescent="0.25">
      <c r="A895" s="193" t="s">
        <v>347</v>
      </c>
      <c r="B895" s="201" t="str">
        <f t="shared" si="19"/>
        <v>7305A</v>
      </c>
      <c r="C895" s="203" t="s">
        <v>537</v>
      </c>
      <c r="D895" s="178">
        <v>0</v>
      </c>
      <c r="E895" s="178">
        <v>0</v>
      </c>
      <c r="F895" s="178">
        <v>0</v>
      </c>
      <c r="G895" s="178">
        <v>0</v>
      </c>
      <c r="H895" s="194">
        <v>0</v>
      </c>
      <c r="I895" s="89"/>
    </row>
    <row r="896" spans="1:9" ht="15.75" x14ac:dyDescent="0.25">
      <c r="A896" s="193" t="s">
        <v>538</v>
      </c>
      <c r="B896" s="201" t="str">
        <f t="shared" si="19"/>
        <v>7405A</v>
      </c>
      <c r="C896" s="203" t="s">
        <v>539</v>
      </c>
      <c r="D896" s="178">
        <v>2267735.4300000002</v>
      </c>
      <c r="E896" s="178">
        <v>0</v>
      </c>
      <c r="F896" s="178">
        <v>2267735.4300000002</v>
      </c>
      <c r="G896" s="178">
        <v>0</v>
      </c>
      <c r="H896" s="194">
        <v>2267735.4300000002</v>
      </c>
      <c r="I896" s="89"/>
    </row>
    <row r="897" spans="1:9" ht="15.75" x14ac:dyDescent="0.25">
      <c r="A897" s="193" t="s">
        <v>538</v>
      </c>
      <c r="B897" s="201" t="str">
        <f t="shared" si="19"/>
        <v>7425</v>
      </c>
      <c r="C897" s="203" t="s">
        <v>540</v>
      </c>
      <c r="D897" s="178">
        <v>0</v>
      </c>
      <c r="E897" s="178">
        <v>0</v>
      </c>
      <c r="F897" s="178">
        <v>0</v>
      </c>
      <c r="G897" s="178">
        <v>0</v>
      </c>
      <c r="H897" s="194">
        <v>0</v>
      </c>
      <c r="I897" s="89"/>
    </row>
    <row r="898" spans="1:9" ht="15.75" x14ac:dyDescent="0.25">
      <c r="A898" s="193" t="s">
        <v>541</v>
      </c>
      <c r="B898" s="201" t="str">
        <f t="shared" si="19"/>
        <v>7538</v>
      </c>
      <c r="C898" s="181" t="s">
        <v>542</v>
      </c>
      <c r="D898" s="178">
        <v>250392.49</v>
      </c>
      <c r="E898" s="178">
        <v>0</v>
      </c>
      <c r="F898" s="178">
        <v>250392.49</v>
      </c>
      <c r="G898" s="178">
        <v>0</v>
      </c>
      <c r="H898" s="194">
        <v>250392.49</v>
      </c>
      <c r="I898" s="89"/>
    </row>
    <row r="899" spans="1:9" ht="15.75" x14ac:dyDescent="0.25">
      <c r="A899" s="193" t="s">
        <v>541</v>
      </c>
      <c r="B899" s="201" t="str">
        <f t="shared" si="19"/>
        <v>7525</v>
      </c>
      <c r="C899" s="181" t="s">
        <v>543</v>
      </c>
      <c r="D899" s="178">
        <v>0</v>
      </c>
      <c r="E899" s="178">
        <v>0</v>
      </c>
      <c r="F899" s="178">
        <v>0</v>
      </c>
      <c r="G899" s="178">
        <v>0</v>
      </c>
      <c r="H899" s="194">
        <v>0</v>
      </c>
      <c r="I899" s="89"/>
    </row>
    <row r="900" spans="1:9" ht="15.75" x14ac:dyDescent="0.25">
      <c r="A900" s="193" t="s">
        <v>544</v>
      </c>
      <c r="B900" s="201" t="str">
        <f t="shared" si="19"/>
        <v>7932</v>
      </c>
      <c r="C900" s="203" t="s">
        <v>545</v>
      </c>
      <c r="D900" s="178">
        <v>16153.31</v>
      </c>
      <c r="E900" s="178">
        <v>0</v>
      </c>
      <c r="F900" s="178">
        <v>16153.31</v>
      </c>
      <c r="G900" s="178">
        <v>0</v>
      </c>
      <c r="H900" s="194">
        <v>16153.31</v>
      </c>
      <c r="I900" s="89"/>
    </row>
    <row r="901" spans="1:9" ht="15.75" x14ac:dyDescent="0.25">
      <c r="A901" s="193" t="s">
        <v>546</v>
      </c>
      <c r="B901" s="201">
        <f t="shared" si="19"/>
        <v>8040</v>
      </c>
      <c r="C901" s="203">
        <v>8040</v>
      </c>
      <c r="D901" s="178">
        <v>2007.15</v>
      </c>
      <c r="E901" s="178">
        <v>0</v>
      </c>
      <c r="F901" s="178">
        <v>2007.15</v>
      </c>
      <c r="G901" s="178">
        <v>0</v>
      </c>
      <c r="H901" s="194">
        <v>2007.15</v>
      </c>
      <c r="I901" s="89"/>
    </row>
    <row r="902" spans="1:9" ht="15.75" x14ac:dyDescent="0.25">
      <c r="A902" s="193" t="s">
        <v>548</v>
      </c>
      <c r="B902" s="201" t="str">
        <f t="shared" si="19"/>
        <v>8132</v>
      </c>
      <c r="C902" s="203" t="s">
        <v>549</v>
      </c>
      <c r="D902" s="178">
        <v>3384.7000000000003</v>
      </c>
      <c r="E902" s="178">
        <v>0</v>
      </c>
      <c r="F902" s="178">
        <v>3384.7000000000003</v>
      </c>
      <c r="G902" s="178">
        <v>0</v>
      </c>
      <c r="H902" s="194">
        <v>3384.7000000000003</v>
      </c>
      <c r="I902" s="89"/>
    </row>
    <row r="903" spans="1:9" ht="15.75" x14ac:dyDescent="0.25">
      <c r="A903" s="193" t="s">
        <v>550</v>
      </c>
      <c r="B903" s="201" t="str">
        <f t="shared" si="19"/>
        <v>8340</v>
      </c>
      <c r="C903" s="203" t="s">
        <v>551</v>
      </c>
      <c r="D903" s="178">
        <v>0</v>
      </c>
      <c r="E903" s="178">
        <v>0</v>
      </c>
      <c r="F903" s="178">
        <v>0</v>
      </c>
      <c r="G903" s="178">
        <v>0</v>
      </c>
      <c r="H903" s="194">
        <v>0</v>
      </c>
      <c r="I903" s="89"/>
    </row>
    <row r="904" spans="1:9" ht="15.75" x14ac:dyDescent="0.25">
      <c r="A904" s="193" t="s">
        <v>333</v>
      </c>
      <c r="B904" s="201" t="str">
        <f t="shared" si="19"/>
        <v>8440</v>
      </c>
      <c r="C904" s="203" t="s">
        <v>552</v>
      </c>
      <c r="D904" s="178">
        <v>433.65999999999997</v>
      </c>
      <c r="E904" s="178">
        <v>0</v>
      </c>
      <c r="F904" s="178">
        <v>433.65999999999997</v>
      </c>
      <c r="G904" s="178">
        <v>0</v>
      </c>
      <c r="H904" s="194">
        <v>433.65999999999997</v>
      </c>
      <c r="I904" s="89"/>
    </row>
    <row r="905" spans="1:9" ht="15.75" x14ac:dyDescent="0.25">
      <c r="A905" s="193" t="s">
        <v>553</v>
      </c>
      <c r="B905" s="201" t="str">
        <f t="shared" si="19"/>
        <v>8809A</v>
      </c>
      <c r="C905" s="203" t="s">
        <v>554</v>
      </c>
      <c r="D905" s="178">
        <v>53660.03</v>
      </c>
      <c r="E905" s="178">
        <v>0</v>
      </c>
      <c r="F905" s="178">
        <v>53660.03</v>
      </c>
      <c r="G905" s="178">
        <v>0</v>
      </c>
      <c r="H905" s="194">
        <v>53660.03</v>
      </c>
      <c r="I905" s="89"/>
    </row>
    <row r="906" spans="1:9" ht="15.75" x14ac:dyDescent="0.25">
      <c r="A906" s="193" t="s">
        <v>555</v>
      </c>
      <c r="B906" s="201" t="str">
        <f t="shared" si="19"/>
        <v>9040</v>
      </c>
      <c r="C906" s="181" t="s">
        <v>556</v>
      </c>
      <c r="D906" s="178">
        <v>0</v>
      </c>
      <c r="E906" s="178">
        <v>0</v>
      </c>
      <c r="F906" s="178">
        <v>0</v>
      </c>
      <c r="G906" s="178">
        <v>0</v>
      </c>
      <c r="H906" s="194">
        <v>0</v>
      </c>
      <c r="I906" s="89"/>
    </row>
    <row r="907" spans="1:9" ht="15.75" x14ac:dyDescent="0.25">
      <c r="A907" s="193" t="s">
        <v>557</v>
      </c>
      <c r="B907" s="201" t="str">
        <f t="shared" si="19"/>
        <v>9201A</v>
      </c>
      <c r="C907" s="181" t="s">
        <v>558</v>
      </c>
      <c r="D907" s="178">
        <v>93144.18</v>
      </c>
      <c r="E907" s="178">
        <v>0</v>
      </c>
      <c r="F907" s="178">
        <v>93144.18</v>
      </c>
      <c r="G907" s="178">
        <v>0</v>
      </c>
      <c r="H907" s="194">
        <v>93144.18</v>
      </c>
      <c r="I907" s="89"/>
    </row>
    <row r="908" spans="1:9" ht="15.75" x14ac:dyDescent="0.25">
      <c r="A908" s="193" t="s">
        <v>559</v>
      </c>
      <c r="B908" s="201" t="str">
        <f t="shared" si="19"/>
        <v>9301A</v>
      </c>
      <c r="C908" s="181" t="s">
        <v>560</v>
      </c>
      <c r="D908" s="178">
        <v>63072.539999999994</v>
      </c>
      <c r="E908" s="178">
        <v>0</v>
      </c>
      <c r="F908" s="178">
        <v>63072.539999999994</v>
      </c>
      <c r="G908" s="178">
        <v>0</v>
      </c>
      <c r="H908" s="194">
        <v>63072.539999999994</v>
      </c>
      <c r="I908" s="89"/>
    </row>
    <row r="909" spans="1:9" ht="15.75" x14ac:dyDescent="0.25">
      <c r="A909" s="193" t="s">
        <v>561</v>
      </c>
      <c r="B909" s="201" t="str">
        <f t="shared" si="19"/>
        <v>9449</v>
      </c>
      <c r="C909" s="181" t="s">
        <v>562</v>
      </c>
      <c r="D909" s="178">
        <v>30851.170000000002</v>
      </c>
      <c r="E909" s="178">
        <v>0</v>
      </c>
      <c r="F909" s="178">
        <v>30851.170000000002</v>
      </c>
      <c r="G909" s="178">
        <v>0</v>
      </c>
      <c r="H909" s="194">
        <v>30851.170000000002</v>
      </c>
      <c r="I909" s="89"/>
    </row>
    <row r="910" spans="1:9" ht="15.75" x14ac:dyDescent="0.25">
      <c r="A910" s="193" t="s">
        <v>563</v>
      </c>
      <c r="B910" s="201" t="str">
        <f t="shared" si="19"/>
        <v>9618A</v>
      </c>
      <c r="C910" s="181" t="s">
        <v>564</v>
      </c>
      <c r="D910" s="178">
        <v>0</v>
      </c>
      <c r="E910" s="178">
        <v>0</v>
      </c>
      <c r="F910" s="178">
        <v>0</v>
      </c>
      <c r="G910" s="178">
        <v>0</v>
      </c>
      <c r="H910" s="194">
        <v>0</v>
      </c>
      <c r="I910" s="89"/>
    </row>
    <row r="911" spans="1:9" ht="15.75" x14ac:dyDescent="0.25">
      <c r="A911" s="193" t="s">
        <v>566</v>
      </c>
      <c r="B911" s="201" t="str">
        <f t="shared" si="19"/>
        <v>9818A</v>
      </c>
      <c r="C911" s="181" t="s">
        <v>565</v>
      </c>
      <c r="D911" s="178">
        <v>303256502.88</v>
      </c>
      <c r="E911" s="178">
        <v>18178956.379999995</v>
      </c>
      <c r="F911" s="178">
        <v>321435459.25999999</v>
      </c>
      <c r="G911" s="178">
        <v>0</v>
      </c>
      <c r="H911" s="194">
        <v>321435459.25999999</v>
      </c>
      <c r="I911" s="89"/>
    </row>
    <row r="912" spans="1:9" ht="15.75" x14ac:dyDescent="0.25">
      <c r="A912" s="193" t="s">
        <v>567</v>
      </c>
      <c r="B912" s="201" t="str">
        <f t="shared" si="19"/>
        <v>BB49</v>
      </c>
      <c r="C912" s="181" t="s">
        <v>568</v>
      </c>
      <c r="D912" s="178">
        <v>0</v>
      </c>
      <c r="E912" s="178">
        <v>0</v>
      </c>
      <c r="F912" s="178">
        <v>0</v>
      </c>
      <c r="G912" s="178">
        <v>0</v>
      </c>
      <c r="H912" s="194">
        <v>0</v>
      </c>
      <c r="I912" s="89"/>
    </row>
    <row r="913" spans="1:9" ht="15.75" x14ac:dyDescent="0.25">
      <c r="A913" s="193" t="s">
        <v>569</v>
      </c>
      <c r="B913" s="201" t="str">
        <f t="shared" si="19"/>
        <v>AA</v>
      </c>
      <c r="C913" s="179" t="s">
        <v>570</v>
      </c>
      <c r="D913" s="178"/>
      <c r="E913" s="178">
        <v>0</v>
      </c>
      <c r="F913" s="178">
        <v>0</v>
      </c>
      <c r="G913" s="178">
        <v>0</v>
      </c>
      <c r="H913" s="194">
        <v>0</v>
      </c>
      <c r="I913" s="89"/>
    </row>
    <row r="914" spans="1:9" ht="15.75" x14ac:dyDescent="0.25">
      <c r="A914" s="193" t="s">
        <v>571</v>
      </c>
      <c r="B914" s="201" t="str">
        <f t="shared" si="19"/>
        <v>BB</v>
      </c>
      <c r="C914" s="179" t="s">
        <v>587</v>
      </c>
      <c r="D914" s="178"/>
      <c r="E914" s="178">
        <v>0</v>
      </c>
      <c r="F914" s="178">
        <v>0</v>
      </c>
      <c r="G914" s="178">
        <v>83029.810000000012</v>
      </c>
      <c r="H914" s="194">
        <v>83029.810000000012</v>
      </c>
      <c r="I914" s="89"/>
    </row>
    <row r="915" spans="1:9" ht="15.75" x14ac:dyDescent="0.25">
      <c r="A915" s="193" t="s">
        <v>572</v>
      </c>
      <c r="B915" s="201" t="str">
        <f t="shared" si="19"/>
        <v>CC</v>
      </c>
      <c r="C915" s="179" t="s">
        <v>588</v>
      </c>
      <c r="D915" s="178"/>
      <c r="E915" s="178">
        <v>0</v>
      </c>
      <c r="F915" s="178">
        <v>0</v>
      </c>
      <c r="G915" s="178">
        <v>18613284</v>
      </c>
      <c r="H915" s="194">
        <v>18613284</v>
      </c>
      <c r="I915" s="89"/>
    </row>
    <row r="916" spans="1:9" ht="15.75" x14ac:dyDescent="0.25">
      <c r="A916" s="193" t="s">
        <v>299</v>
      </c>
      <c r="B916" s="201" t="str">
        <f t="shared" si="19"/>
        <v>DD</v>
      </c>
      <c r="C916" s="179" t="s">
        <v>589</v>
      </c>
      <c r="D916" s="178"/>
      <c r="E916" s="178">
        <v>0</v>
      </c>
      <c r="F916" s="178">
        <v>0</v>
      </c>
      <c r="G916" s="178">
        <v>1469399.5</v>
      </c>
      <c r="H916" s="194">
        <v>1469399.5</v>
      </c>
      <c r="I916" s="89"/>
    </row>
    <row r="917" spans="1:9" ht="15.75" x14ac:dyDescent="0.25">
      <c r="A917" s="193" t="s">
        <v>300</v>
      </c>
      <c r="B917" s="201" t="str">
        <f t="shared" si="19"/>
        <v>QQ</v>
      </c>
      <c r="C917" s="181" t="s">
        <v>573</v>
      </c>
      <c r="D917" s="178"/>
      <c r="E917" s="178">
        <v>0</v>
      </c>
      <c r="F917" s="178">
        <v>0</v>
      </c>
      <c r="G917" s="178">
        <v>0</v>
      </c>
      <c r="H917" s="194">
        <v>0</v>
      </c>
      <c r="I917" s="89"/>
    </row>
    <row r="918" spans="1:9" ht="15.75" x14ac:dyDescent="0.25">
      <c r="A918" s="193" t="s">
        <v>574</v>
      </c>
      <c r="B918" s="201" t="str">
        <f t="shared" si="19"/>
        <v>EE</v>
      </c>
      <c r="C918" s="179" t="s">
        <v>590</v>
      </c>
      <c r="D918" s="178"/>
      <c r="E918" s="178">
        <v>0</v>
      </c>
      <c r="F918" s="178">
        <v>0</v>
      </c>
      <c r="G918" s="178">
        <v>0</v>
      </c>
      <c r="H918" s="194">
        <v>0</v>
      </c>
      <c r="I918" s="89"/>
    </row>
    <row r="919" spans="1:9" ht="15.75" x14ac:dyDescent="0.25">
      <c r="A919" s="193" t="s">
        <v>575</v>
      </c>
      <c r="B919" s="201" t="str">
        <f t="shared" si="19"/>
        <v>RB</v>
      </c>
      <c r="C919" s="179" t="s">
        <v>576</v>
      </c>
      <c r="D919" s="178"/>
      <c r="E919" s="178">
        <v>0</v>
      </c>
      <c r="F919" s="178">
        <v>0</v>
      </c>
      <c r="G919" s="178">
        <v>0</v>
      </c>
      <c r="H919" s="194">
        <v>0</v>
      </c>
      <c r="I919" s="89"/>
    </row>
    <row r="920" spans="1:9" ht="15.75" x14ac:dyDescent="0.25">
      <c r="A920" s="193"/>
      <c r="B920" s="201"/>
      <c r="C920" s="199"/>
      <c r="D920" s="182" t="s">
        <v>577</v>
      </c>
      <c r="E920" s="182" t="s">
        <v>577</v>
      </c>
      <c r="F920" s="182" t="s">
        <v>577</v>
      </c>
      <c r="G920" s="182" t="s">
        <v>577</v>
      </c>
      <c r="H920" s="205" t="s">
        <v>577</v>
      </c>
      <c r="I920" s="89"/>
    </row>
    <row r="921" spans="1:9" ht="15.75" x14ac:dyDescent="0.25">
      <c r="A921" s="193" t="s">
        <v>578</v>
      </c>
      <c r="B921" s="201"/>
      <c r="C921" s="199"/>
      <c r="D921" s="178">
        <v>504479081.82000005</v>
      </c>
      <c r="E921" s="178">
        <v>18295188.359999996</v>
      </c>
      <c r="F921" s="178">
        <v>522774270.18000007</v>
      </c>
      <c r="G921" s="178">
        <v>26787329.82</v>
      </c>
      <c r="H921" s="194">
        <v>549561600</v>
      </c>
      <c r="I921" s="89"/>
    </row>
    <row r="922" spans="1:9" ht="15.75" x14ac:dyDescent="0.25">
      <c r="A922" s="193"/>
      <c r="B922" s="201"/>
      <c r="C922" s="178"/>
      <c r="D922" s="182" t="s">
        <v>397</v>
      </c>
      <c r="E922" s="182" t="s">
        <v>397</v>
      </c>
      <c r="F922" s="182" t="s">
        <v>397</v>
      </c>
      <c r="G922" s="182" t="s">
        <v>397</v>
      </c>
      <c r="H922" s="205" t="s">
        <v>397</v>
      </c>
      <c r="I922" s="89"/>
    </row>
    <row r="923" spans="1:9" ht="15.75" x14ac:dyDescent="0.25">
      <c r="A923" s="193"/>
      <c r="B923" s="188"/>
      <c r="C923" s="178"/>
      <c r="D923" s="178"/>
      <c r="E923" s="178"/>
      <c r="F923" s="178"/>
      <c r="G923" s="178"/>
      <c r="H923" s="194"/>
      <c r="I923" s="89"/>
    </row>
    <row r="924" spans="1:9" ht="15.75" x14ac:dyDescent="0.25">
      <c r="A924" s="193"/>
      <c r="B924" s="188"/>
      <c r="C924" s="178"/>
      <c r="D924" s="178"/>
      <c r="E924" s="178"/>
      <c r="F924" s="178"/>
      <c r="G924" s="178"/>
      <c r="H924" s="194">
        <v>228126140.74000001</v>
      </c>
      <c r="I924" s="89"/>
    </row>
    <row r="925" spans="1:9" ht="15.75" x14ac:dyDescent="0.25">
      <c r="A925" s="193"/>
      <c r="B925" s="188"/>
      <c r="C925" s="178"/>
      <c r="D925" s="178"/>
      <c r="E925" s="178"/>
      <c r="F925" s="178"/>
      <c r="G925" s="178"/>
      <c r="H925" s="194"/>
      <c r="I925" s="89"/>
    </row>
    <row r="926" spans="1:9" ht="15.75" x14ac:dyDescent="0.25">
      <c r="A926" s="193"/>
      <c r="B926" s="188"/>
      <c r="C926" s="178"/>
      <c r="D926" s="178"/>
      <c r="E926" s="178"/>
      <c r="F926" s="178"/>
      <c r="G926" s="178"/>
      <c r="H926" s="194"/>
      <c r="I926" s="89"/>
    </row>
    <row r="927" spans="1:9" ht="15.75" x14ac:dyDescent="0.25">
      <c r="A927" s="193"/>
      <c r="B927" s="188"/>
      <c r="C927" s="178"/>
      <c r="D927" s="178"/>
      <c r="E927" s="178"/>
      <c r="F927" s="178"/>
      <c r="G927" s="178"/>
      <c r="H927" s="194"/>
      <c r="I927" s="89"/>
    </row>
    <row r="928" spans="1:9" ht="16.5" thickBot="1" x14ac:dyDescent="0.3">
      <c r="A928" s="206"/>
      <c r="B928" s="207"/>
      <c r="C928" s="208"/>
      <c r="D928" s="208"/>
      <c r="E928" s="208"/>
      <c r="F928" s="208"/>
      <c r="G928" s="208" t="s">
        <v>579</v>
      </c>
      <c r="H928" s="209">
        <v>0</v>
      </c>
      <c r="I928" s="89"/>
    </row>
    <row r="929" spans="1:9" ht="15.75" x14ac:dyDescent="0.25">
      <c r="A929" s="178"/>
      <c r="B929" s="188"/>
      <c r="C929" s="178"/>
      <c r="D929" s="178"/>
      <c r="E929" s="178"/>
      <c r="F929" s="178"/>
      <c r="G929" s="178"/>
      <c r="H929" s="178"/>
      <c r="I929" s="89"/>
    </row>
    <row r="930" spans="1:9" ht="16.5" thickBot="1" x14ac:dyDescent="0.3">
      <c r="A930" s="178"/>
      <c r="B930" s="188"/>
      <c r="C930" s="178"/>
      <c r="D930" s="178"/>
      <c r="E930" s="178"/>
      <c r="F930" s="178"/>
      <c r="G930" s="178"/>
      <c r="H930" s="178"/>
      <c r="I930" s="89"/>
    </row>
    <row r="931" spans="1:9" ht="15.75" x14ac:dyDescent="0.25">
      <c r="A931" s="189"/>
      <c r="B931" s="190"/>
      <c r="C931" s="191"/>
      <c r="D931" s="191" t="s">
        <v>394</v>
      </c>
      <c r="E931" s="191"/>
      <c r="F931" s="191"/>
      <c r="G931" s="191"/>
      <c r="H931" s="192"/>
      <c r="I931" s="89"/>
    </row>
    <row r="932" spans="1:9" ht="15.75" x14ac:dyDescent="0.25">
      <c r="A932" s="193"/>
      <c r="B932" s="188"/>
      <c r="C932" s="178"/>
      <c r="D932" s="178" t="s">
        <v>582</v>
      </c>
      <c r="E932" s="178"/>
      <c r="F932" s="178"/>
      <c r="G932" s="178"/>
      <c r="H932" s="194"/>
      <c r="I932" s="89"/>
    </row>
    <row r="933" spans="1:9" ht="15.75" x14ac:dyDescent="0.25">
      <c r="A933" s="193" t="s">
        <v>598</v>
      </c>
      <c r="B933" s="188"/>
      <c r="C933" s="178"/>
      <c r="D933" s="178"/>
      <c r="E933" s="183" t="s">
        <v>396</v>
      </c>
      <c r="F933" s="178"/>
      <c r="G933" s="178"/>
      <c r="H933" s="194"/>
      <c r="I933" s="89"/>
    </row>
    <row r="934" spans="1:9" ht="15.75" x14ac:dyDescent="0.25">
      <c r="A934" s="195" t="s">
        <v>397</v>
      </c>
      <c r="B934" s="196"/>
      <c r="C934" s="197" t="s">
        <v>397</v>
      </c>
      <c r="D934" s="197" t="s">
        <v>397</v>
      </c>
      <c r="E934" s="197" t="s">
        <v>397</v>
      </c>
      <c r="F934" s="197" t="s">
        <v>397</v>
      </c>
      <c r="G934" s="197" t="s">
        <v>397</v>
      </c>
      <c r="H934" s="198" t="s">
        <v>397</v>
      </c>
      <c r="I934" s="89"/>
    </row>
    <row r="935" spans="1:9" ht="15.75" x14ac:dyDescent="0.25">
      <c r="A935" s="193" t="s">
        <v>398</v>
      </c>
      <c r="B935" s="188"/>
      <c r="C935" s="199"/>
      <c r="D935" s="180" t="s">
        <v>185</v>
      </c>
      <c r="E935" s="180" t="s">
        <v>185</v>
      </c>
      <c r="F935" s="180" t="s">
        <v>399</v>
      </c>
      <c r="G935" s="180" t="s">
        <v>185</v>
      </c>
      <c r="H935" s="200" t="s">
        <v>400</v>
      </c>
      <c r="I935" s="89"/>
    </row>
    <row r="936" spans="1:9" ht="15.75" x14ac:dyDescent="0.25">
      <c r="A936" s="193"/>
      <c r="B936" s="188"/>
      <c r="C936" s="199"/>
      <c r="D936" s="180" t="s">
        <v>401</v>
      </c>
      <c r="E936" s="180" t="s">
        <v>402</v>
      </c>
      <c r="F936" s="180" t="s">
        <v>402</v>
      </c>
      <c r="G936" s="180" t="s">
        <v>403</v>
      </c>
      <c r="H936" s="200" t="s">
        <v>404</v>
      </c>
      <c r="I936" s="89"/>
    </row>
    <row r="937" spans="1:9" ht="15.75" x14ac:dyDescent="0.25">
      <c r="A937" s="193"/>
      <c r="B937" s="188"/>
      <c r="C937" s="199"/>
      <c r="D937" s="180" t="s">
        <v>405</v>
      </c>
      <c r="E937" s="180" t="s">
        <v>406</v>
      </c>
      <c r="F937" s="178"/>
      <c r="G937" s="180" t="s">
        <v>406</v>
      </c>
      <c r="H937" s="200" t="s">
        <v>583</v>
      </c>
      <c r="I937" s="89"/>
    </row>
    <row r="938" spans="1:9" ht="15.75" x14ac:dyDescent="0.25">
      <c r="A938" s="195" t="s">
        <v>397</v>
      </c>
      <c r="B938" s="196"/>
      <c r="C938" s="197" t="s">
        <v>397</v>
      </c>
      <c r="D938" s="197" t="s">
        <v>397</v>
      </c>
      <c r="E938" s="197" t="s">
        <v>397</v>
      </c>
      <c r="F938" s="197" t="s">
        <v>397</v>
      </c>
      <c r="G938" s="197" t="s">
        <v>397</v>
      </c>
      <c r="H938" s="198" t="s">
        <v>397</v>
      </c>
      <c r="I938" s="89"/>
    </row>
    <row r="939" spans="1:9" ht="15.75" x14ac:dyDescent="0.25">
      <c r="A939" s="193" t="s">
        <v>408</v>
      </c>
      <c r="B939" s="201" t="str">
        <f>C939</f>
        <v>00</v>
      </c>
      <c r="C939" s="202" t="s">
        <v>409</v>
      </c>
      <c r="D939" s="178"/>
      <c r="E939" s="178">
        <v>128325.47</v>
      </c>
      <c r="F939" s="178">
        <v>128325.47</v>
      </c>
      <c r="G939" s="178">
        <v>0</v>
      </c>
      <c r="H939" s="194">
        <v>128325.47</v>
      </c>
      <c r="I939" s="89"/>
    </row>
    <row r="940" spans="1:9" ht="15.75" x14ac:dyDescent="0.25">
      <c r="A940" s="193" t="s">
        <v>410</v>
      </c>
      <c r="B940" s="201" t="str">
        <f t="shared" ref="B940:B1003" si="20">C940</f>
        <v>0201A</v>
      </c>
      <c r="C940" s="203" t="s">
        <v>411</v>
      </c>
      <c r="D940" s="178">
        <v>8154469.1200000001</v>
      </c>
      <c r="E940" s="178">
        <v>0</v>
      </c>
      <c r="F940" s="178">
        <v>8154469.1200000001</v>
      </c>
      <c r="G940" s="178">
        <v>2635496.09</v>
      </c>
      <c r="H940" s="194">
        <v>10789965.210000001</v>
      </c>
      <c r="I940" s="89"/>
    </row>
    <row r="941" spans="1:9" ht="15.75" x14ac:dyDescent="0.25">
      <c r="A941" s="193" t="s">
        <v>410</v>
      </c>
      <c r="B941" s="201" t="str">
        <f t="shared" si="20"/>
        <v>0237</v>
      </c>
      <c r="C941" s="203" t="s">
        <v>412</v>
      </c>
      <c r="D941" s="178">
        <v>201615.82</v>
      </c>
      <c r="E941" s="178">
        <v>0</v>
      </c>
      <c r="F941" s="178">
        <v>201615.82</v>
      </c>
      <c r="G941" s="178">
        <v>0</v>
      </c>
      <c r="H941" s="194">
        <v>201615.82</v>
      </c>
      <c r="I941" s="89"/>
    </row>
    <row r="942" spans="1:9" ht="15.75" x14ac:dyDescent="0.25">
      <c r="A942" s="193" t="s">
        <v>413</v>
      </c>
      <c r="B942" s="201" t="str">
        <f t="shared" si="20"/>
        <v>0302A</v>
      </c>
      <c r="C942" s="203" t="s">
        <v>414</v>
      </c>
      <c r="D942" s="178">
        <v>63318.020000000004</v>
      </c>
      <c r="E942" s="178">
        <v>0</v>
      </c>
      <c r="F942" s="178">
        <v>63318.020000000004</v>
      </c>
      <c r="G942" s="178">
        <v>0</v>
      </c>
      <c r="H942" s="194">
        <v>63318.020000000004</v>
      </c>
      <c r="I942" s="89"/>
    </row>
    <row r="943" spans="1:9" ht="15.75" x14ac:dyDescent="0.25">
      <c r="A943" s="193" t="s">
        <v>415</v>
      </c>
      <c r="B943" s="201" t="str">
        <f t="shared" si="20"/>
        <v>0410</v>
      </c>
      <c r="C943" s="203" t="s">
        <v>416</v>
      </c>
      <c r="D943" s="178">
        <v>946959.82</v>
      </c>
      <c r="E943" s="178">
        <v>0</v>
      </c>
      <c r="F943" s="178">
        <v>946959.82</v>
      </c>
      <c r="G943" s="178">
        <v>0</v>
      </c>
      <c r="H943" s="194">
        <v>946959.82</v>
      </c>
      <c r="I943" s="89"/>
    </row>
    <row r="944" spans="1:9" ht="15.75" x14ac:dyDescent="0.25">
      <c r="A944" s="193" t="s">
        <v>417</v>
      </c>
      <c r="B944" s="201" t="str">
        <f t="shared" si="20"/>
        <v>0519A</v>
      </c>
      <c r="C944" s="181" t="s">
        <v>418</v>
      </c>
      <c r="D944" s="178">
        <v>0</v>
      </c>
      <c r="E944" s="178">
        <v>0</v>
      </c>
      <c r="F944" s="178">
        <v>0</v>
      </c>
      <c r="G944" s="178">
        <v>0</v>
      </c>
      <c r="H944" s="194">
        <v>0</v>
      </c>
      <c r="I944" s="89"/>
    </row>
    <row r="945" spans="1:9" ht="15.75" x14ac:dyDescent="0.25">
      <c r="A945" s="193" t="s">
        <v>419</v>
      </c>
      <c r="B945" s="201" t="str">
        <f t="shared" si="20"/>
        <v>0602A</v>
      </c>
      <c r="C945" s="203" t="s">
        <v>420</v>
      </c>
      <c r="D945" s="178">
        <v>0</v>
      </c>
      <c r="E945" s="178">
        <v>0</v>
      </c>
      <c r="F945" s="178">
        <v>0</v>
      </c>
      <c r="G945" s="178">
        <v>0</v>
      </c>
      <c r="H945" s="194">
        <v>0</v>
      </c>
      <c r="I945" s="89"/>
    </row>
    <row r="946" spans="1:9" ht="15.75" x14ac:dyDescent="0.25">
      <c r="A946" s="193" t="s">
        <v>421</v>
      </c>
      <c r="B946" s="201" t="str">
        <f t="shared" si="20"/>
        <v>0719A</v>
      </c>
      <c r="C946" s="181" t="s">
        <v>422</v>
      </c>
      <c r="D946" s="178">
        <v>342995.38</v>
      </c>
      <c r="E946" s="178">
        <v>0</v>
      </c>
      <c r="F946" s="178">
        <v>342995.38</v>
      </c>
      <c r="G946" s="178">
        <v>0</v>
      </c>
      <c r="H946" s="194">
        <v>342995.38</v>
      </c>
      <c r="I946" s="89"/>
    </row>
    <row r="947" spans="1:9" ht="15.75" x14ac:dyDescent="0.25">
      <c r="A947" s="193" t="s">
        <v>423</v>
      </c>
      <c r="B947" s="201" t="str">
        <f t="shared" si="20"/>
        <v>0802A</v>
      </c>
      <c r="C947" s="181" t="s">
        <v>424</v>
      </c>
      <c r="D947" s="178">
        <v>280.08999999999997</v>
      </c>
      <c r="E947" s="178">
        <v>0</v>
      </c>
      <c r="F947" s="178">
        <v>280.08999999999997</v>
      </c>
      <c r="G947" s="178">
        <v>0</v>
      </c>
      <c r="H947" s="194">
        <v>280.08999999999997</v>
      </c>
      <c r="I947" s="89"/>
    </row>
    <row r="948" spans="1:9" ht="15.75" x14ac:dyDescent="0.25">
      <c r="A948" s="193" t="s">
        <v>425</v>
      </c>
      <c r="B948" s="201" t="str">
        <f t="shared" si="20"/>
        <v>0940</v>
      </c>
      <c r="C948" s="181" t="s">
        <v>426</v>
      </c>
      <c r="D948" s="178">
        <v>404.52</v>
      </c>
      <c r="E948" s="178">
        <v>0</v>
      </c>
      <c r="F948" s="178">
        <v>404.52</v>
      </c>
      <c r="G948" s="178">
        <v>0</v>
      </c>
      <c r="H948" s="194">
        <v>404.52</v>
      </c>
      <c r="I948" s="89"/>
    </row>
    <row r="949" spans="1:9" ht="15.75" x14ac:dyDescent="0.25">
      <c r="A949" s="193" t="s">
        <v>427</v>
      </c>
      <c r="B949" s="201" t="str">
        <f t="shared" si="20"/>
        <v>1010</v>
      </c>
      <c r="C949" s="181" t="s">
        <v>428</v>
      </c>
      <c r="D949" s="178">
        <v>178645.18000000002</v>
      </c>
      <c r="E949" s="178">
        <v>0</v>
      </c>
      <c r="F949" s="178">
        <v>178645.18000000002</v>
      </c>
      <c r="G949" s="178">
        <v>0</v>
      </c>
      <c r="H949" s="194">
        <v>178645.18000000002</v>
      </c>
      <c r="I949" s="89"/>
    </row>
    <row r="950" spans="1:9" ht="15.75" x14ac:dyDescent="0.25">
      <c r="A950" s="193" t="s">
        <v>429</v>
      </c>
      <c r="B950" s="201" t="str">
        <f t="shared" si="20"/>
        <v>1206A</v>
      </c>
      <c r="C950" s="203" t="s">
        <v>430</v>
      </c>
      <c r="D950" s="178">
        <v>2944076.17</v>
      </c>
      <c r="E950" s="178">
        <v>0</v>
      </c>
      <c r="F950" s="178">
        <v>2944076.17</v>
      </c>
      <c r="G950" s="178">
        <v>34.61</v>
      </c>
      <c r="H950" s="194">
        <v>2944110.78</v>
      </c>
      <c r="I950" s="89"/>
    </row>
    <row r="951" spans="1:9" ht="15.75" x14ac:dyDescent="0.25">
      <c r="A951" s="193" t="s">
        <v>429</v>
      </c>
      <c r="B951" s="201" t="str">
        <f t="shared" si="20"/>
        <v>1236</v>
      </c>
      <c r="C951" s="203" t="s">
        <v>431</v>
      </c>
      <c r="D951" s="178">
        <v>1607424.48</v>
      </c>
      <c r="E951" s="178">
        <v>0</v>
      </c>
      <c r="F951" s="178">
        <v>1607424.48</v>
      </c>
      <c r="G951" s="178">
        <v>0</v>
      </c>
      <c r="H951" s="194">
        <v>1607424.48</v>
      </c>
      <c r="I951" s="89"/>
    </row>
    <row r="952" spans="1:9" ht="15.75" x14ac:dyDescent="0.25">
      <c r="A952" s="193" t="s">
        <v>432</v>
      </c>
      <c r="B952" s="201" t="str">
        <f t="shared" si="20"/>
        <v>1310</v>
      </c>
      <c r="C952" s="203" t="s">
        <v>433</v>
      </c>
      <c r="D952" s="178">
        <v>92255.8</v>
      </c>
      <c r="E952" s="178">
        <v>0</v>
      </c>
      <c r="F952" s="178">
        <v>92255.8</v>
      </c>
      <c r="G952" s="178">
        <v>0</v>
      </c>
      <c r="H952" s="194">
        <v>92255.8</v>
      </c>
      <c r="I952" s="89"/>
    </row>
    <row r="953" spans="1:9" ht="15.75" x14ac:dyDescent="0.25">
      <c r="A953" s="193" t="s">
        <v>21</v>
      </c>
      <c r="B953" s="201" t="str">
        <f t="shared" si="20"/>
        <v>1524A</v>
      </c>
      <c r="C953" s="203" t="s">
        <v>434</v>
      </c>
      <c r="D953" s="178">
        <v>1248990</v>
      </c>
      <c r="E953" s="178">
        <v>0</v>
      </c>
      <c r="F953" s="178">
        <v>1248990</v>
      </c>
      <c r="G953" s="178">
        <v>0</v>
      </c>
      <c r="H953" s="194">
        <v>1248990</v>
      </c>
      <c r="I953" s="89"/>
    </row>
    <row r="954" spans="1:9" ht="15.75" x14ac:dyDescent="0.25">
      <c r="A954" s="193" t="s">
        <v>284</v>
      </c>
      <c r="B954" s="201" t="str">
        <f t="shared" si="20"/>
        <v>1649</v>
      </c>
      <c r="C954" s="181" t="s">
        <v>435</v>
      </c>
      <c r="D954" s="178">
        <v>0</v>
      </c>
      <c r="E954" s="178">
        <v>0</v>
      </c>
      <c r="F954" s="178">
        <v>0</v>
      </c>
      <c r="G954" s="178">
        <v>0</v>
      </c>
      <c r="H954" s="194">
        <v>0</v>
      </c>
      <c r="I954" s="89"/>
    </row>
    <row r="955" spans="1:9" ht="15.75" x14ac:dyDescent="0.25">
      <c r="A955" s="204" t="s">
        <v>436</v>
      </c>
      <c r="B955" s="201" t="str">
        <f t="shared" si="20"/>
        <v>1710</v>
      </c>
      <c r="C955" s="181" t="s">
        <v>437</v>
      </c>
      <c r="D955" s="178">
        <v>0</v>
      </c>
      <c r="E955" s="178">
        <v>0</v>
      </c>
      <c r="F955" s="178">
        <v>0</v>
      </c>
      <c r="G955" s="178">
        <v>0</v>
      </c>
      <c r="H955" s="194">
        <v>0</v>
      </c>
      <c r="I955" s="89"/>
    </row>
    <row r="956" spans="1:9" ht="15.75" x14ac:dyDescent="0.25">
      <c r="A956" s="204" t="s">
        <v>438</v>
      </c>
      <c r="B956" s="201" t="str">
        <f t="shared" si="20"/>
        <v>1841</v>
      </c>
      <c r="C956" s="181" t="s">
        <v>439</v>
      </c>
      <c r="D956" s="178">
        <v>116874</v>
      </c>
      <c r="E956" s="178">
        <v>0</v>
      </c>
      <c r="F956" s="178">
        <v>116874</v>
      </c>
      <c r="G956" s="178">
        <v>0</v>
      </c>
      <c r="H956" s="194">
        <v>116874</v>
      </c>
      <c r="I956" s="89"/>
    </row>
    <row r="957" spans="1:9" ht="15.75" x14ac:dyDescent="0.25">
      <c r="A957" s="193" t="s">
        <v>440</v>
      </c>
      <c r="B957" s="201" t="str">
        <f t="shared" si="20"/>
        <v>2024A</v>
      </c>
      <c r="C957" s="181" t="s">
        <v>441</v>
      </c>
      <c r="D957" s="178">
        <v>359.62</v>
      </c>
      <c r="E957" s="178">
        <v>0</v>
      </c>
      <c r="F957" s="178">
        <v>359.62</v>
      </c>
      <c r="G957" s="178">
        <v>0</v>
      </c>
      <c r="H957" s="194">
        <v>359.62</v>
      </c>
      <c r="I957" s="89"/>
    </row>
    <row r="958" spans="1:9" ht="15.75" x14ac:dyDescent="0.25">
      <c r="A958" s="193" t="s">
        <v>442</v>
      </c>
      <c r="B958" s="201" t="str">
        <f t="shared" si="20"/>
        <v>2124A</v>
      </c>
      <c r="C958" s="181" t="s">
        <v>443</v>
      </c>
      <c r="D958" s="178">
        <v>1885.35</v>
      </c>
      <c r="E958" s="178">
        <v>0</v>
      </c>
      <c r="F958" s="178">
        <v>1885.35</v>
      </c>
      <c r="G958" s="178">
        <v>0</v>
      </c>
      <c r="H958" s="194">
        <v>1885.35</v>
      </c>
      <c r="I958" s="89"/>
    </row>
    <row r="959" spans="1:9" ht="15.75" x14ac:dyDescent="0.25">
      <c r="A959" s="193" t="s">
        <v>444</v>
      </c>
      <c r="B959" s="201" t="str">
        <f t="shared" si="20"/>
        <v>2249</v>
      </c>
      <c r="C959" s="181" t="s">
        <v>445</v>
      </c>
      <c r="D959" s="178">
        <v>34812864.579999998</v>
      </c>
      <c r="E959" s="178">
        <v>0</v>
      </c>
      <c r="F959" s="178">
        <v>34812864.579999998</v>
      </c>
      <c r="G959" s="178">
        <v>0</v>
      </c>
      <c r="H959" s="194">
        <v>34812864.579999998</v>
      </c>
      <c r="I959" s="89"/>
    </row>
    <row r="960" spans="1:9" ht="15.75" x14ac:dyDescent="0.25">
      <c r="A960" s="193" t="s">
        <v>446</v>
      </c>
      <c r="B960" s="201" t="str">
        <f t="shared" si="20"/>
        <v>2339</v>
      </c>
      <c r="C960" s="181" t="s">
        <v>447</v>
      </c>
      <c r="D960" s="178">
        <v>732921.22</v>
      </c>
      <c r="E960" s="178">
        <v>0</v>
      </c>
      <c r="F960" s="178">
        <v>732921.22</v>
      </c>
      <c r="G960" s="178">
        <v>0</v>
      </c>
      <c r="H960" s="194">
        <v>732921.22</v>
      </c>
      <c r="I960" s="89"/>
    </row>
    <row r="961" spans="1:9" ht="15.75" x14ac:dyDescent="0.25">
      <c r="A961" s="193" t="s">
        <v>448</v>
      </c>
      <c r="B961" s="201" t="str">
        <f t="shared" si="20"/>
        <v>2449</v>
      </c>
      <c r="C961" s="181" t="s">
        <v>449</v>
      </c>
      <c r="D961" s="178">
        <v>21718.93</v>
      </c>
      <c r="E961" s="178">
        <v>0</v>
      </c>
      <c r="F961" s="178">
        <v>21718.93</v>
      </c>
      <c r="G961" s="178">
        <v>0</v>
      </c>
      <c r="H961" s="194">
        <v>21718.93</v>
      </c>
      <c r="I961" s="89"/>
    </row>
    <row r="962" spans="1:9" ht="15.75" x14ac:dyDescent="0.25">
      <c r="A962" s="193" t="s">
        <v>450</v>
      </c>
      <c r="B962" s="201" t="str">
        <f t="shared" si="20"/>
        <v>2503A</v>
      </c>
      <c r="C962" s="203" t="s">
        <v>451</v>
      </c>
      <c r="D962" s="178">
        <v>0</v>
      </c>
      <c r="E962" s="178">
        <v>0</v>
      </c>
      <c r="F962" s="178">
        <v>0</v>
      </c>
      <c r="G962" s="178">
        <v>0</v>
      </c>
      <c r="H962" s="194">
        <v>0</v>
      </c>
      <c r="I962" s="89"/>
    </row>
    <row r="963" spans="1:9" ht="15.75" x14ac:dyDescent="0.25">
      <c r="A963" s="193" t="s">
        <v>452</v>
      </c>
      <c r="B963" s="201" t="str">
        <f t="shared" si="20"/>
        <v>2604A</v>
      </c>
      <c r="C963" s="203" t="s">
        <v>453</v>
      </c>
      <c r="D963" s="178">
        <v>6467986.2000000002</v>
      </c>
      <c r="E963" s="178">
        <v>0</v>
      </c>
      <c r="F963" s="178">
        <v>6467986.2000000002</v>
      </c>
      <c r="G963" s="178">
        <v>0</v>
      </c>
      <c r="H963" s="194">
        <v>6467986.2000000002</v>
      </c>
      <c r="I963" s="89"/>
    </row>
    <row r="964" spans="1:9" ht="15.75" x14ac:dyDescent="0.25">
      <c r="A964" s="193" t="s">
        <v>454</v>
      </c>
      <c r="B964" s="201" t="str">
        <f t="shared" si="20"/>
        <v>2703A</v>
      </c>
      <c r="C964" s="181" t="s">
        <v>455</v>
      </c>
      <c r="D964" s="178">
        <v>68047302.139999986</v>
      </c>
      <c r="E964" s="178">
        <v>0</v>
      </c>
      <c r="F964" s="178">
        <v>68047302.139999986</v>
      </c>
      <c r="G964" s="178">
        <v>137500</v>
      </c>
      <c r="H964" s="194">
        <v>68184802.139999986</v>
      </c>
      <c r="I964" s="89"/>
    </row>
    <row r="965" spans="1:9" ht="15.75" x14ac:dyDescent="0.25">
      <c r="A965" s="193" t="s">
        <v>456</v>
      </c>
      <c r="B965" s="201" t="str">
        <f t="shared" si="20"/>
        <v>2824A</v>
      </c>
      <c r="C965" s="181" t="s">
        <v>457</v>
      </c>
      <c r="D965" s="178">
        <v>11409.29</v>
      </c>
      <c r="E965" s="178">
        <v>0</v>
      </c>
      <c r="F965" s="178">
        <v>11409.29</v>
      </c>
      <c r="G965" s="178">
        <v>0</v>
      </c>
      <c r="H965" s="194">
        <v>11409.29</v>
      </c>
      <c r="I965" s="89"/>
    </row>
    <row r="966" spans="1:9" ht="15.75" x14ac:dyDescent="0.25">
      <c r="A966" s="193" t="s">
        <v>458</v>
      </c>
      <c r="B966" s="201" t="str">
        <f t="shared" si="20"/>
        <v>2934</v>
      </c>
      <c r="C966" s="203" t="s">
        <v>459</v>
      </c>
      <c r="D966" s="178">
        <v>28518.68</v>
      </c>
      <c r="E966" s="178">
        <v>0</v>
      </c>
      <c r="F966" s="178">
        <v>28518.68</v>
      </c>
      <c r="G966" s="178">
        <v>0</v>
      </c>
      <c r="H966" s="194">
        <v>28518.68</v>
      </c>
      <c r="I966" s="89"/>
    </row>
    <row r="967" spans="1:9" ht="15.75" x14ac:dyDescent="0.25">
      <c r="A967" s="193" t="s">
        <v>460</v>
      </c>
      <c r="B967" s="201" t="str">
        <f t="shared" si="20"/>
        <v>3049</v>
      </c>
      <c r="C967" s="203" t="s">
        <v>461</v>
      </c>
      <c r="D967" s="178">
        <v>971673.64999999991</v>
      </c>
      <c r="E967" s="178">
        <v>0</v>
      </c>
      <c r="F967" s="178">
        <v>971673.64999999991</v>
      </c>
      <c r="G967" s="178">
        <v>0</v>
      </c>
      <c r="H967" s="194">
        <v>971673.64999999991</v>
      </c>
      <c r="I967" s="89"/>
    </row>
    <row r="968" spans="1:9" ht="15.75" x14ac:dyDescent="0.25">
      <c r="A968" s="193" t="s">
        <v>462</v>
      </c>
      <c r="B968" s="201" t="str">
        <f t="shared" si="20"/>
        <v>3215</v>
      </c>
      <c r="C968" s="181" t="s">
        <v>463</v>
      </c>
      <c r="D968" s="178">
        <v>1313714.48</v>
      </c>
      <c r="E968" s="178">
        <v>0</v>
      </c>
      <c r="F968" s="178">
        <v>1313714.48</v>
      </c>
      <c r="G968" s="178">
        <v>0</v>
      </c>
      <c r="H968" s="194">
        <v>1313714.48</v>
      </c>
      <c r="I968" s="89"/>
    </row>
    <row r="969" spans="1:9" ht="15.75" x14ac:dyDescent="0.25">
      <c r="A969" s="193" t="s">
        <v>464</v>
      </c>
      <c r="B969" s="201" t="str">
        <f t="shared" si="20"/>
        <v>3303A</v>
      </c>
      <c r="C969" s="203" t="s">
        <v>465</v>
      </c>
      <c r="D969" s="178">
        <v>2428.11</v>
      </c>
      <c r="E969" s="178">
        <v>0</v>
      </c>
      <c r="F969" s="178">
        <v>2428.11</v>
      </c>
      <c r="G969" s="178">
        <v>0</v>
      </c>
      <c r="H969" s="194">
        <v>2428.11</v>
      </c>
      <c r="I969" s="89"/>
    </row>
    <row r="970" spans="1:9" ht="15.75" x14ac:dyDescent="0.25">
      <c r="A970" s="193" t="s">
        <v>466</v>
      </c>
      <c r="B970" s="201" t="str">
        <f t="shared" si="20"/>
        <v>3410</v>
      </c>
      <c r="C970" s="181" t="s">
        <v>467</v>
      </c>
      <c r="D970" s="178">
        <v>4206.3500000000004</v>
      </c>
      <c r="E970" s="178">
        <v>0</v>
      </c>
      <c r="F970" s="178">
        <v>4206.3500000000004</v>
      </c>
      <c r="G970" s="178">
        <v>0</v>
      </c>
      <c r="H970" s="194">
        <v>4206.3500000000004</v>
      </c>
      <c r="I970" s="89"/>
    </row>
    <row r="971" spans="1:9" ht="15.75" x14ac:dyDescent="0.25">
      <c r="A971" s="193" t="s">
        <v>468</v>
      </c>
      <c r="B971" s="201" t="str">
        <f t="shared" si="20"/>
        <v>3509A</v>
      </c>
      <c r="C971" s="181" t="s">
        <v>469</v>
      </c>
      <c r="D971" s="178">
        <v>13848.45</v>
      </c>
      <c r="E971" s="178">
        <v>0</v>
      </c>
      <c r="F971" s="178">
        <v>13848.45</v>
      </c>
      <c r="G971" s="178">
        <v>0</v>
      </c>
      <c r="H971" s="194">
        <v>13848.45</v>
      </c>
      <c r="I971" s="89"/>
    </row>
    <row r="972" spans="1:9" ht="15.75" x14ac:dyDescent="0.25">
      <c r="A972" s="193" t="s">
        <v>470</v>
      </c>
      <c r="B972" s="201" t="str">
        <f t="shared" si="20"/>
        <v>3611</v>
      </c>
      <c r="C972" s="181" t="s">
        <v>471</v>
      </c>
      <c r="D972" s="178">
        <v>107191.35999999999</v>
      </c>
      <c r="E972" s="178">
        <v>0</v>
      </c>
      <c r="F972" s="178">
        <v>107191.35999999999</v>
      </c>
      <c r="G972" s="178">
        <v>0</v>
      </c>
      <c r="H972" s="194">
        <v>107191.35999999999</v>
      </c>
      <c r="I972" s="89"/>
    </row>
    <row r="973" spans="1:9" ht="15.75" x14ac:dyDescent="0.25">
      <c r="A973" s="193" t="s">
        <v>472</v>
      </c>
      <c r="B973" s="201" t="str">
        <f t="shared" si="20"/>
        <v>3730</v>
      </c>
      <c r="C973" s="181" t="s">
        <v>473</v>
      </c>
      <c r="D973" s="178">
        <v>17675.23</v>
      </c>
      <c r="E973" s="178">
        <v>0</v>
      </c>
      <c r="F973" s="178">
        <v>17675.23</v>
      </c>
      <c r="G973" s="178">
        <v>0</v>
      </c>
      <c r="H973" s="194">
        <v>17675.23</v>
      </c>
      <c r="I973" s="89"/>
    </row>
    <row r="974" spans="1:9" ht="15.75" x14ac:dyDescent="0.25">
      <c r="A974" s="193" t="s">
        <v>474</v>
      </c>
      <c r="B974" s="201" t="str">
        <f t="shared" si="20"/>
        <v>3831</v>
      </c>
      <c r="C974" s="181" t="s">
        <v>475</v>
      </c>
      <c r="D974" s="178">
        <v>35838.33</v>
      </c>
      <c r="E974" s="178">
        <v>0</v>
      </c>
      <c r="F974" s="178">
        <v>35838.33</v>
      </c>
      <c r="G974" s="178">
        <v>0</v>
      </c>
      <c r="H974" s="194">
        <v>35838.33</v>
      </c>
      <c r="I974" s="89"/>
    </row>
    <row r="975" spans="1:9" ht="15.75" x14ac:dyDescent="0.25">
      <c r="A975" s="193" t="s">
        <v>476</v>
      </c>
      <c r="B975" s="201" t="str">
        <f t="shared" si="20"/>
        <v>3909A</v>
      </c>
      <c r="C975" s="181" t="s">
        <v>477</v>
      </c>
      <c r="D975" s="178">
        <v>13815.19</v>
      </c>
      <c r="E975" s="178">
        <v>0</v>
      </c>
      <c r="F975" s="178">
        <v>13815.19</v>
      </c>
      <c r="G975" s="178">
        <v>0</v>
      </c>
      <c r="H975" s="194">
        <v>13815.19</v>
      </c>
      <c r="I975" s="89"/>
    </row>
    <row r="976" spans="1:9" ht="15.75" x14ac:dyDescent="0.25">
      <c r="A976" s="193" t="s">
        <v>478</v>
      </c>
      <c r="B976" s="201" t="str">
        <f t="shared" si="20"/>
        <v>4012</v>
      </c>
      <c r="C976" s="181" t="s">
        <v>479</v>
      </c>
      <c r="D976" s="178">
        <v>1848406.7200000002</v>
      </c>
      <c r="E976" s="178">
        <v>0</v>
      </c>
      <c r="F976" s="178">
        <v>1848406.7200000002</v>
      </c>
      <c r="G976" s="178">
        <v>92972.71</v>
      </c>
      <c r="H976" s="194">
        <v>1941379.4300000002</v>
      </c>
      <c r="I976" s="89"/>
    </row>
    <row r="977" spans="1:9" ht="15.75" x14ac:dyDescent="0.25">
      <c r="A977" s="193" t="s">
        <v>478</v>
      </c>
      <c r="B977" s="201" t="str">
        <f t="shared" si="20"/>
        <v>4033</v>
      </c>
      <c r="C977" s="181" t="s">
        <v>480</v>
      </c>
      <c r="D977" s="178">
        <v>112191.16</v>
      </c>
      <c r="E977" s="178">
        <v>0</v>
      </c>
      <c r="F977" s="178">
        <v>112191.16</v>
      </c>
      <c r="G977" s="178">
        <v>0</v>
      </c>
      <c r="H977" s="194">
        <v>112191.16</v>
      </c>
      <c r="I977" s="89"/>
    </row>
    <row r="978" spans="1:9" ht="15.75" x14ac:dyDescent="0.25">
      <c r="A978" s="193" t="s">
        <v>481</v>
      </c>
      <c r="B978" s="201" t="str">
        <f t="shared" si="20"/>
        <v>4110</v>
      </c>
      <c r="C978" s="203" t="s">
        <v>482</v>
      </c>
      <c r="D978" s="178">
        <v>1397523.06</v>
      </c>
      <c r="E978" s="178">
        <v>0</v>
      </c>
      <c r="F978" s="178">
        <v>1397523.06</v>
      </c>
      <c r="G978" s="178">
        <v>164027.21</v>
      </c>
      <c r="H978" s="194">
        <v>1561550.27</v>
      </c>
      <c r="I978" s="89"/>
    </row>
    <row r="979" spans="1:9" ht="15.75" x14ac:dyDescent="0.25">
      <c r="A979" s="193" t="s">
        <v>481</v>
      </c>
      <c r="B979" s="201" t="str">
        <f t="shared" si="20"/>
        <v>4128</v>
      </c>
      <c r="C979" s="203" t="s">
        <v>483</v>
      </c>
      <c r="D979" s="178">
        <v>3174833.49</v>
      </c>
      <c r="E979" s="178">
        <v>0</v>
      </c>
      <c r="F979" s="178">
        <v>3174833.49</v>
      </c>
      <c r="G979" s="178">
        <v>0</v>
      </c>
      <c r="H979" s="194">
        <v>3174833.49</v>
      </c>
      <c r="I979" s="89"/>
    </row>
    <row r="980" spans="1:9" ht="15.75" x14ac:dyDescent="0.25">
      <c r="A980" s="193" t="s">
        <v>481</v>
      </c>
      <c r="B980" s="201" t="str">
        <f t="shared" si="20"/>
        <v>4125</v>
      </c>
      <c r="C980" s="203" t="s">
        <v>484</v>
      </c>
      <c r="D980" s="178">
        <v>0</v>
      </c>
      <c r="E980" s="178">
        <v>0</v>
      </c>
      <c r="F980" s="178">
        <v>0</v>
      </c>
      <c r="G980" s="178">
        <v>0</v>
      </c>
      <c r="H980" s="194">
        <v>0</v>
      </c>
      <c r="I980" s="89"/>
    </row>
    <row r="981" spans="1:9" ht="15.75" x14ac:dyDescent="0.25">
      <c r="A981" s="193" t="s">
        <v>485</v>
      </c>
      <c r="B981" s="201" t="str">
        <f t="shared" si="20"/>
        <v>4210</v>
      </c>
      <c r="C981" s="203" t="s">
        <v>486</v>
      </c>
      <c r="D981" s="178">
        <v>851549.87</v>
      </c>
      <c r="E981" s="178">
        <v>0</v>
      </c>
      <c r="F981" s="178">
        <v>851549.87</v>
      </c>
      <c r="G981" s="178">
        <v>0</v>
      </c>
      <c r="H981" s="194">
        <v>851549.87</v>
      </c>
      <c r="I981" s="89"/>
    </row>
    <row r="982" spans="1:9" ht="15.75" x14ac:dyDescent="0.25">
      <c r="A982" s="193" t="s">
        <v>248</v>
      </c>
      <c r="B982" s="201" t="str">
        <f t="shared" si="20"/>
        <v>4316</v>
      </c>
      <c r="C982" s="203" t="s">
        <v>487</v>
      </c>
      <c r="D982" s="178">
        <v>3438096.27</v>
      </c>
      <c r="E982" s="178">
        <v>0</v>
      </c>
      <c r="F982" s="178">
        <v>3438096.27</v>
      </c>
      <c r="G982" s="178">
        <v>0</v>
      </c>
      <c r="H982" s="194">
        <v>3438096.27</v>
      </c>
      <c r="I982" s="89"/>
    </row>
    <row r="983" spans="1:9" ht="15.75" x14ac:dyDescent="0.25">
      <c r="A983" s="193" t="s">
        <v>248</v>
      </c>
      <c r="B983" s="201" t="str">
        <f t="shared" si="20"/>
        <v>4325</v>
      </c>
      <c r="C983" s="203" t="s">
        <v>488</v>
      </c>
      <c r="D983" s="178">
        <v>0</v>
      </c>
      <c r="E983" s="178">
        <v>0</v>
      </c>
      <c r="F983" s="178">
        <v>0</v>
      </c>
      <c r="G983" s="178">
        <v>0</v>
      </c>
      <c r="H983" s="194">
        <v>0</v>
      </c>
      <c r="I983" s="89"/>
    </row>
    <row r="984" spans="1:9" ht="15.75" x14ac:dyDescent="0.25">
      <c r="A984" s="193" t="s">
        <v>489</v>
      </c>
      <c r="B984" s="201" t="str">
        <f t="shared" si="20"/>
        <v>4435</v>
      </c>
      <c r="C984" s="203" t="s">
        <v>490</v>
      </c>
      <c r="D984" s="178">
        <v>0</v>
      </c>
      <c r="E984" s="178">
        <v>0</v>
      </c>
      <c r="F984" s="178">
        <v>0</v>
      </c>
      <c r="G984" s="178">
        <v>0</v>
      </c>
      <c r="H984" s="194">
        <v>0</v>
      </c>
      <c r="I984" s="89"/>
    </row>
    <row r="985" spans="1:9" ht="15.75" x14ac:dyDescent="0.25">
      <c r="A985" s="193" t="s">
        <v>491</v>
      </c>
      <c r="B985" s="201" t="str">
        <f t="shared" si="20"/>
        <v>4510</v>
      </c>
      <c r="C985" s="203" t="s">
        <v>492</v>
      </c>
      <c r="D985" s="178">
        <v>0</v>
      </c>
      <c r="E985" s="178">
        <v>0</v>
      </c>
      <c r="F985" s="178">
        <v>0</v>
      </c>
      <c r="G985" s="178">
        <v>0</v>
      </c>
      <c r="H985" s="194">
        <v>0</v>
      </c>
      <c r="I985" s="89"/>
    </row>
    <row r="986" spans="1:9" ht="15.75" x14ac:dyDescent="0.25">
      <c r="A986" s="193" t="s">
        <v>493</v>
      </c>
      <c r="B986" s="201" t="str">
        <f t="shared" si="20"/>
        <v>4612</v>
      </c>
      <c r="C986" s="203" t="s">
        <v>494</v>
      </c>
      <c r="D986" s="178">
        <v>1360198.08</v>
      </c>
      <c r="E986" s="178">
        <v>0</v>
      </c>
      <c r="F986" s="178">
        <v>1360198.08</v>
      </c>
      <c r="G986" s="178">
        <v>0</v>
      </c>
      <c r="H986" s="194">
        <v>1360198.08</v>
      </c>
      <c r="I986" s="89"/>
    </row>
    <row r="987" spans="1:9" ht="15.75" x14ac:dyDescent="0.25">
      <c r="A987" s="193" t="s">
        <v>495</v>
      </c>
      <c r="B987" s="201" t="str">
        <f t="shared" si="20"/>
        <v>4711</v>
      </c>
      <c r="C987" s="203" t="s">
        <v>496</v>
      </c>
      <c r="D987" s="178">
        <v>93661.43</v>
      </c>
      <c r="E987" s="178">
        <v>0</v>
      </c>
      <c r="F987" s="178">
        <v>93661.43</v>
      </c>
      <c r="G987" s="178">
        <v>0</v>
      </c>
      <c r="H987" s="194">
        <v>93661.43</v>
      </c>
      <c r="I987" s="89"/>
    </row>
    <row r="988" spans="1:9" ht="15.75" x14ac:dyDescent="0.25">
      <c r="A988" s="193" t="s">
        <v>497</v>
      </c>
      <c r="B988" s="201" t="str">
        <f t="shared" si="20"/>
        <v>4815</v>
      </c>
      <c r="C988" s="203" t="s">
        <v>498</v>
      </c>
      <c r="D988" s="178">
        <v>367955.51</v>
      </c>
      <c r="E988" s="178">
        <v>0</v>
      </c>
      <c r="F988" s="178">
        <v>367955.51</v>
      </c>
      <c r="G988" s="178">
        <v>0</v>
      </c>
      <c r="H988" s="194">
        <v>367955.51</v>
      </c>
      <c r="I988" s="89"/>
    </row>
    <row r="989" spans="1:9" ht="15.75" x14ac:dyDescent="0.25">
      <c r="A989" s="193" t="s">
        <v>499</v>
      </c>
      <c r="B989" s="201" t="str">
        <f t="shared" si="20"/>
        <v>4949</v>
      </c>
      <c r="C989" s="203" t="s">
        <v>500</v>
      </c>
      <c r="D989" s="178">
        <v>0</v>
      </c>
      <c r="E989" s="178">
        <v>0</v>
      </c>
      <c r="F989" s="178">
        <v>0</v>
      </c>
      <c r="G989" s="178">
        <v>0</v>
      </c>
      <c r="H989" s="194">
        <v>0</v>
      </c>
      <c r="I989" s="89"/>
    </row>
    <row r="990" spans="1:9" ht="15.75" x14ac:dyDescent="0.25">
      <c r="A990" s="193" t="s">
        <v>501</v>
      </c>
      <c r="B990" s="201" t="str">
        <f t="shared" si="20"/>
        <v>5019A</v>
      </c>
      <c r="C990" s="203" t="s">
        <v>502</v>
      </c>
      <c r="D990" s="178">
        <v>25031651.149999999</v>
      </c>
      <c r="E990" s="178">
        <v>0</v>
      </c>
      <c r="F990" s="178">
        <v>25031651.149999999</v>
      </c>
      <c r="G990" s="178">
        <v>38222.1</v>
      </c>
      <c r="H990" s="194">
        <v>25069873.25</v>
      </c>
      <c r="I990" s="89"/>
    </row>
    <row r="991" spans="1:9" ht="15.75" x14ac:dyDescent="0.25">
      <c r="A991" s="193" t="s">
        <v>503</v>
      </c>
      <c r="B991" s="201" t="str">
        <f t="shared" si="20"/>
        <v>5119A</v>
      </c>
      <c r="C991" s="203" t="s">
        <v>504</v>
      </c>
      <c r="D991" s="178">
        <v>26370928.470000003</v>
      </c>
      <c r="E991" s="178">
        <v>0</v>
      </c>
      <c r="F991" s="178">
        <v>26370928.470000003</v>
      </c>
      <c r="G991" s="178">
        <v>0</v>
      </c>
      <c r="H991" s="194">
        <v>26370928.470000003</v>
      </c>
      <c r="I991" s="89"/>
    </row>
    <row r="992" spans="1:9" ht="15.75" x14ac:dyDescent="0.25">
      <c r="A992" s="193" t="s">
        <v>505</v>
      </c>
      <c r="B992" s="201" t="str">
        <f t="shared" si="20"/>
        <v>5219A</v>
      </c>
      <c r="C992" s="203" t="s">
        <v>506</v>
      </c>
      <c r="D992" s="178">
        <v>1245164.49</v>
      </c>
      <c r="E992" s="178">
        <v>0</v>
      </c>
      <c r="F992" s="178">
        <v>1245164.49</v>
      </c>
      <c r="G992" s="178">
        <v>0</v>
      </c>
      <c r="H992" s="194">
        <v>1245164.49</v>
      </c>
      <c r="I992" s="89"/>
    </row>
    <row r="993" spans="1:9" ht="15.75" x14ac:dyDescent="0.25">
      <c r="A993" s="193" t="s">
        <v>507</v>
      </c>
      <c r="B993" s="201" t="str">
        <f t="shared" si="20"/>
        <v>5319A</v>
      </c>
      <c r="C993" s="203" t="s">
        <v>508</v>
      </c>
      <c r="D993" s="178">
        <v>5277231.05</v>
      </c>
      <c r="E993" s="178">
        <v>0</v>
      </c>
      <c r="F993" s="178">
        <v>5277231.05</v>
      </c>
      <c r="G993" s="178">
        <v>0</v>
      </c>
      <c r="H993" s="194">
        <v>5277231.05</v>
      </c>
      <c r="I993" s="89"/>
    </row>
    <row r="994" spans="1:9" ht="15.75" x14ac:dyDescent="0.25">
      <c r="A994" s="193" t="s">
        <v>270</v>
      </c>
      <c r="B994" s="201" t="str">
        <f t="shared" si="20"/>
        <v>5438</v>
      </c>
      <c r="C994" s="203" t="s">
        <v>509</v>
      </c>
      <c r="D994" s="178">
        <v>28995.11</v>
      </c>
      <c r="E994" s="178">
        <v>0</v>
      </c>
      <c r="F994" s="178">
        <v>28995.11</v>
      </c>
      <c r="G994" s="178">
        <v>0</v>
      </c>
      <c r="H994" s="194">
        <v>28995.11</v>
      </c>
      <c r="I994" s="89"/>
    </row>
    <row r="995" spans="1:9" ht="15.75" x14ac:dyDescent="0.25">
      <c r="A995" s="193" t="s">
        <v>264</v>
      </c>
      <c r="B995" s="201" t="str">
        <f t="shared" si="20"/>
        <v>5526</v>
      </c>
      <c r="C995" s="203" t="s">
        <v>510</v>
      </c>
      <c r="D995" s="178">
        <v>1960139.47</v>
      </c>
      <c r="E995" s="178">
        <v>0</v>
      </c>
      <c r="F995" s="178">
        <v>1960139.47</v>
      </c>
      <c r="G995" s="178">
        <v>0</v>
      </c>
      <c r="H995" s="194">
        <v>1960139.47</v>
      </c>
      <c r="I995" s="89"/>
    </row>
    <row r="996" spans="1:9" ht="15.75" x14ac:dyDescent="0.25">
      <c r="A996" s="193" t="s">
        <v>276</v>
      </c>
      <c r="B996" s="201" t="str">
        <f t="shared" si="20"/>
        <v>5719A</v>
      </c>
      <c r="C996" s="203" t="s">
        <v>511</v>
      </c>
      <c r="D996" s="178">
        <v>0</v>
      </c>
      <c r="E996" s="178">
        <v>0</v>
      </c>
      <c r="F996" s="178">
        <v>0</v>
      </c>
      <c r="G996" s="178">
        <v>0</v>
      </c>
      <c r="H996" s="194">
        <v>0</v>
      </c>
      <c r="I996" s="89"/>
    </row>
    <row r="997" spans="1:9" ht="15.75" x14ac:dyDescent="0.25">
      <c r="A997" s="193" t="s">
        <v>512</v>
      </c>
      <c r="B997" s="201" t="str">
        <f t="shared" si="20"/>
        <v>5819A</v>
      </c>
      <c r="C997" s="203" t="s">
        <v>513</v>
      </c>
      <c r="D997" s="178">
        <v>0</v>
      </c>
      <c r="E997" s="178">
        <v>0</v>
      </c>
      <c r="F997" s="178">
        <v>0</v>
      </c>
      <c r="G997" s="178">
        <v>0</v>
      </c>
      <c r="H997" s="194">
        <v>0</v>
      </c>
      <c r="I997" s="89"/>
    </row>
    <row r="998" spans="1:9" ht="15.75" x14ac:dyDescent="0.25">
      <c r="A998" s="193" t="s">
        <v>512</v>
      </c>
      <c r="B998" s="201" t="str">
        <f t="shared" si="20"/>
        <v>5829</v>
      </c>
      <c r="C998" s="203" t="s">
        <v>514</v>
      </c>
      <c r="D998" s="178">
        <v>0</v>
      </c>
      <c r="E998" s="178">
        <v>0</v>
      </c>
      <c r="F998" s="178">
        <v>0</v>
      </c>
      <c r="G998" s="178">
        <v>0</v>
      </c>
      <c r="H998" s="194">
        <v>0</v>
      </c>
      <c r="I998" s="89"/>
    </row>
    <row r="999" spans="1:9" ht="15.75" x14ac:dyDescent="0.25">
      <c r="A999" s="193" t="s">
        <v>515</v>
      </c>
      <c r="B999" s="201" t="str">
        <f t="shared" si="20"/>
        <v>5919A</v>
      </c>
      <c r="C999" s="203" t="s">
        <v>516</v>
      </c>
      <c r="D999" s="178">
        <v>0</v>
      </c>
      <c r="E999" s="178">
        <v>0</v>
      </c>
      <c r="F999" s="178">
        <v>0</v>
      </c>
      <c r="G999" s="178">
        <v>0</v>
      </c>
      <c r="H999" s="194">
        <v>0</v>
      </c>
      <c r="I999" s="89"/>
    </row>
    <row r="1000" spans="1:9" ht="15.75" x14ac:dyDescent="0.25">
      <c r="A1000" s="193" t="s">
        <v>274</v>
      </c>
      <c r="B1000" s="201" t="str">
        <f t="shared" si="20"/>
        <v>6019A</v>
      </c>
      <c r="C1000" s="181" t="s">
        <v>517</v>
      </c>
      <c r="D1000" s="178">
        <v>1676715.5699999998</v>
      </c>
      <c r="E1000" s="178">
        <v>0</v>
      </c>
      <c r="F1000" s="178">
        <v>1676715.5699999998</v>
      </c>
      <c r="G1000" s="178">
        <v>0</v>
      </c>
      <c r="H1000" s="194">
        <v>1676715.5699999998</v>
      </c>
      <c r="I1000" s="89"/>
    </row>
    <row r="1001" spans="1:9" ht="15.75" x14ac:dyDescent="0.25">
      <c r="A1001" s="193" t="s">
        <v>518</v>
      </c>
      <c r="B1001" s="201" t="str">
        <f t="shared" si="20"/>
        <v>6119A</v>
      </c>
      <c r="C1001" s="181" t="s">
        <v>519</v>
      </c>
      <c r="D1001" s="178">
        <v>1431676.77</v>
      </c>
      <c r="E1001" s="178">
        <v>0</v>
      </c>
      <c r="F1001" s="178">
        <v>1431676.77</v>
      </c>
      <c r="G1001" s="178">
        <v>0</v>
      </c>
      <c r="H1001" s="194">
        <v>1431676.77</v>
      </c>
      <c r="I1001" s="89"/>
    </row>
    <row r="1002" spans="1:9" ht="15.75" x14ac:dyDescent="0.25">
      <c r="A1002" s="193" t="s">
        <v>520</v>
      </c>
      <c r="B1002" s="201" t="str">
        <f t="shared" si="20"/>
        <v>6249</v>
      </c>
      <c r="C1002" s="203" t="s">
        <v>521</v>
      </c>
      <c r="D1002" s="178">
        <v>157444.29</v>
      </c>
      <c r="E1002" s="178">
        <v>0</v>
      </c>
      <c r="F1002" s="178">
        <v>157444.29</v>
      </c>
      <c r="G1002" s="178">
        <v>0</v>
      </c>
      <c r="H1002" s="194">
        <v>157444.29</v>
      </c>
      <c r="I1002" s="89"/>
    </row>
    <row r="1003" spans="1:9" ht="15.75" x14ac:dyDescent="0.25">
      <c r="A1003" s="193" t="s">
        <v>522</v>
      </c>
      <c r="B1003" s="201" t="str">
        <f t="shared" si="20"/>
        <v>6329</v>
      </c>
      <c r="C1003" s="203" t="s">
        <v>523</v>
      </c>
      <c r="D1003" s="178">
        <v>140422.96</v>
      </c>
      <c r="E1003" s="178">
        <v>0</v>
      </c>
      <c r="F1003" s="178">
        <v>140422.96</v>
      </c>
      <c r="G1003" s="178">
        <v>0</v>
      </c>
      <c r="H1003" s="194">
        <v>140422.96</v>
      </c>
      <c r="I1003" s="89"/>
    </row>
    <row r="1004" spans="1:9" ht="15.75" x14ac:dyDescent="0.25">
      <c r="A1004" s="193" t="s">
        <v>524</v>
      </c>
      <c r="B1004" s="201" t="str">
        <f t="shared" ref="B1004:B1036" si="21">C1004</f>
        <v>6407</v>
      </c>
      <c r="C1004" s="203" t="s">
        <v>525</v>
      </c>
      <c r="D1004" s="178">
        <v>68809.38</v>
      </c>
      <c r="E1004" s="178">
        <v>0</v>
      </c>
      <c r="F1004" s="178">
        <v>68809.38</v>
      </c>
      <c r="G1004" s="178">
        <v>9756904.2799999993</v>
      </c>
      <c r="H1004" s="194">
        <v>9825713.6600000001</v>
      </c>
      <c r="I1004" s="89"/>
    </row>
    <row r="1005" spans="1:9" ht="15.75" x14ac:dyDescent="0.25">
      <c r="A1005" s="193" t="s">
        <v>526</v>
      </c>
      <c r="B1005" s="201" t="str">
        <f t="shared" si="21"/>
        <v>6519A</v>
      </c>
      <c r="C1005" s="203" t="s">
        <v>527</v>
      </c>
      <c r="D1005" s="178">
        <v>0</v>
      </c>
      <c r="E1005" s="178">
        <v>0</v>
      </c>
      <c r="F1005" s="178">
        <v>0</v>
      </c>
      <c r="G1005" s="178">
        <v>0</v>
      </c>
      <c r="H1005" s="194">
        <v>0</v>
      </c>
      <c r="I1005" s="89"/>
    </row>
    <row r="1006" spans="1:9" ht="15.75" x14ac:dyDescent="0.25">
      <c r="A1006" s="193" t="s">
        <v>528</v>
      </c>
      <c r="B1006" s="201" t="str">
        <f t="shared" si="21"/>
        <v>6619A</v>
      </c>
      <c r="C1006" s="203" t="s">
        <v>529</v>
      </c>
      <c r="D1006" s="178">
        <v>118556.45</v>
      </c>
      <c r="E1006" s="178">
        <v>0</v>
      </c>
      <c r="F1006" s="178">
        <v>118556.45</v>
      </c>
      <c r="G1006" s="178">
        <v>0</v>
      </c>
      <c r="H1006" s="194">
        <v>118556.45</v>
      </c>
      <c r="I1006" s="89"/>
    </row>
    <row r="1007" spans="1:9" ht="15.75" x14ac:dyDescent="0.25">
      <c r="A1007" s="193" t="s">
        <v>530</v>
      </c>
      <c r="B1007" s="201" t="str">
        <f t="shared" si="21"/>
        <v>6709A</v>
      </c>
      <c r="C1007" s="203" t="s">
        <v>531</v>
      </c>
      <c r="D1007" s="178">
        <v>86358.87</v>
      </c>
      <c r="E1007" s="178">
        <v>0</v>
      </c>
      <c r="F1007" s="178">
        <v>86358.87</v>
      </c>
      <c r="G1007" s="178">
        <v>0</v>
      </c>
      <c r="H1007" s="194">
        <v>86358.87</v>
      </c>
      <c r="I1007" s="89"/>
    </row>
    <row r="1008" spans="1:9" ht="15.75" x14ac:dyDescent="0.25">
      <c r="A1008" s="193" t="s">
        <v>530</v>
      </c>
      <c r="B1008" s="201" t="str">
        <f t="shared" si="21"/>
        <v>6733</v>
      </c>
      <c r="C1008" s="203" t="s">
        <v>532</v>
      </c>
      <c r="D1008" s="178">
        <v>6146.11</v>
      </c>
      <c r="E1008" s="178">
        <v>0</v>
      </c>
      <c r="F1008" s="178">
        <v>6146.11</v>
      </c>
      <c r="G1008" s="178">
        <v>0</v>
      </c>
      <c r="H1008" s="194">
        <v>6146.11</v>
      </c>
      <c r="I1008" s="89"/>
    </row>
    <row r="1009" spans="1:9" ht="15.75" x14ac:dyDescent="0.25">
      <c r="A1009" s="193" t="s">
        <v>533</v>
      </c>
      <c r="B1009" s="201">
        <f t="shared" si="21"/>
        <v>6840</v>
      </c>
      <c r="C1009" s="203">
        <v>6840</v>
      </c>
      <c r="D1009" s="178">
        <v>51882.22</v>
      </c>
      <c r="E1009" s="178">
        <v>0</v>
      </c>
      <c r="F1009" s="178">
        <v>51882.22</v>
      </c>
      <c r="G1009" s="178">
        <v>0</v>
      </c>
      <c r="H1009" s="194">
        <v>51882.22</v>
      </c>
      <c r="I1009" s="89"/>
    </row>
    <row r="1010" spans="1:9" ht="15.75" x14ac:dyDescent="0.25">
      <c r="A1010" s="193" t="s">
        <v>592</v>
      </c>
      <c r="B1010" s="201">
        <f t="shared" si="21"/>
        <v>6940</v>
      </c>
      <c r="C1010" s="203">
        <v>6940</v>
      </c>
      <c r="D1010" s="178">
        <v>1390.4</v>
      </c>
      <c r="E1010" s="178">
        <v>0</v>
      </c>
      <c r="F1010" s="178">
        <v>1390.4</v>
      </c>
      <c r="G1010" s="178">
        <v>0</v>
      </c>
      <c r="H1010" s="194">
        <v>1390.4</v>
      </c>
      <c r="I1010" s="89"/>
    </row>
    <row r="1011" spans="1:9" ht="15.75" x14ac:dyDescent="0.25">
      <c r="A1011" s="193" t="s">
        <v>535</v>
      </c>
      <c r="B1011" s="201" t="str">
        <f t="shared" si="21"/>
        <v>7208</v>
      </c>
      <c r="C1011" s="203" t="s">
        <v>536</v>
      </c>
      <c r="D1011" s="178">
        <v>205575.83000000002</v>
      </c>
      <c r="E1011" s="178">
        <v>0</v>
      </c>
      <c r="F1011" s="178">
        <v>205575.83000000002</v>
      </c>
      <c r="G1011" s="178">
        <v>0</v>
      </c>
      <c r="H1011" s="194">
        <v>205575.83000000002</v>
      </c>
      <c r="I1011" s="89"/>
    </row>
    <row r="1012" spans="1:9" ht="15.75" x14ac:dyDescent="0.25">
      <c r="A1012" s="193" t="s">
        <v>347</v>
      </c>
      <c r="B1012" s="201" t="str">
        <f t="shared" si="21"/>
        <v>7305A</v>
      </c>
      <c r="C1012" s="203" t="s">
        <v>537</v>
      </c>
      <c r="D1012" s="178">
        <v>0</v>
      </c>
      <c r="E1012" s="178">
        <v>0</v>
      </c>
      <c r="F1012" s="178">
        <v>0</v>
      </c>
      <c r="G1012" s="178">
        <v>0</v>
      </c>
      <c r="H1012" s="194">
        <v>0</v>
      </c>
      <c r="I1012" s="89"/>
    </row>
    <row r="1013" spans="1:9" ht="15.75" x14ac:dyDescent="0.25">
      <c r="A1013" s="193" t="s">
        <v>538</v>
      </c>
      <c r="B1013" s="201" t="str">
        <f t="shared" si="21"/>
        <v>7405A</v>
      </c>
      <c r="C1013" s="203" t="s">
        <v>539</v>
      </c>
      <c r="D1013" s="178">
        <v>2481111.41</v>
      </c>
      <c r="E1013" s="178">
        <v>0</v>
      </c>
      <c r="F1013" s="178">
        <v>2481111.41</v>
      </c>
      <c r="G1013" s="178">
        <v>0</v>
      </c>
      <c r="H1013" s="194">
        <v>2481111.41</v>
      </c>
      <c r="I1013" s="89"/>
    </row>
    <row r="1014" spans="1:9" ht="15.75" x14ac:dyDescent="0.25">
      <c r="A1014" s="193" t="s">
        <v>538</v>
      </c>
      <c r="B1014" s="201" t="str">
        <f t="shared" si="21"/>
        <v>7425</v>
      </c>
      <c r="C1014" s="203" t="s">
        <v>540</v>
      </c>
      <c r="D1014" s="178">
        <v>0</v>
      </c>
      <c r="E1014" s="178">
        <v>0</v>
      </c>
      <c r="F1014" s="178">
        <v>0</v>
      </c>
      <c r="G1014" s="178">
        <v>0</v>
      </c>
      <c r="H1014" s="194">
        <v>0</v>
      </c>
      <c r="I1014" s="89"/>
    </row>
    <row r="1015" spans="1:9" ht="15.75" x14ac:dyDescent="0.25">
      <c r="A1015" s="193" t="s">
        <v>541</v>
      </c>
      <c r="B1015" s="201" t="str">
        <f t="shared" si="21"/>
        <v>7538</v>
      </c>
      <c r="C1015" s="181" t="s">
        <v>542</v>
      </c>
      <c r="D1015" s="178">
        <v>256553.76</v>
      </c>
      <c r="E1015" s="178">
        <v>0</v>
      </c>
      <c r="F1015" s="178">
        <v>256553.76</v>
      </c>
      <c r="G1015" s="178">
        <v>0</v>
      </c>
      <c r="H1015" s="194">
        <v>256553.76</v>
      </c>
      <c r="I1015" s="89"/>
    </row>
    <row r="1016" spans="1:9" ht="15.75" x14ac:dyDescent="0.25">
      <c r="A1016" s="193" t="s">
        <v>541</v>
      </c>
      <c r="B1016" s="201" t="str">
        <f t="shared" si="21"/>
        <v>7525</v>
      </c>
      <c r="C1016" s="181" t="s">
        <v>543</v>
      </c>
      <c r="D1016" s="178">
        <v>0</v>
      </c>
      <c r="E1016" s="178">
        <v>0</v>
      </c>
      <c r="F1016" s="178">
        <v>0</v>
      </c>
      <c r="G1016" s="178">
        <v>0</v>
      </c>
      <c r="H1016" s="194">
        <v>0</v>
      </c>
      <c r="I1016" s="89"/>
    </row>
    <row r="1017" spans="1:9" ht="15.75" x14ac:dyDescent="0.25">
      <c r="A1017" s="193" t="s">
        <v>544</v>
      </c>
      <c r="B1017" s="201" t="str">
        <f t="shared" si="21"/>
        <v>7932</v>
      </c>
      <c r="C1017" s="203" t="s">
        <v>545</v>
      </c>
      <c r="D1017" s="178">
        <v>24583.53</v>
      </c>
      <c r="E1017" s="178">
        <v>0</v>
      </c>
      <c r="F1017" s="178">
        <v>24583.53</v>
      </c>
      <c r="G1017" s="178">
        <v>0</v>
      </c>
      <c r="H1017" s="194">
        <v>24583.53</v>
      </c>
      <c r="I1017" s="89"/>
    </row>
    <row r="1018" spans="1:9" ht="15.75" x14ac:dyDescent="0.25">
      <c r="A1018" s="193" t="s">
        <v>546</v>
      </c>
      <c r="B1018" s="201">
        <f t="shared" si="21"/>
        <v>8040</v>
      </c>
      <c r="C1018" s="203">
        <v>8040</v>
      </c>
      <c r="D1018" s="178">
        <v>1372.03</v>
      </c>
      <c r="E1018" s="178">
        <v>0</v>
      </c>
      <c r="F1018" s="178">
        <v>1372.03</v>
      </c>
      <c r="G1018" s="178">
        <v>0</v>
      </c>
      <c r="H1018" s="194">
        <v>1372.03</v>
      </c>
      <c r="I1018" s="89"/>
    </row>
    <row r="1019" spans="1:9" ht="15.75" x14ac:dyDescent="0.25">
      <c r="A1019" s="193" t="s">
        <v>548</v>
      </c>
      <c r="B1019" s="201" t="str">
        <f t="shared" si="21"/>
        <v>8132</v>
      </c>
      <c r="C1019" s="203" t="s">
        <v>549</v>
      </c>
      <c r="D1019" s="178">
        <v>2382.6899999999996</v>
      </c>
      <c r="E1019" s="178">
        <v>0</v>
      </c>
      <c r="F1019" s="178">
        <v>2382.6899999999996</v>
      </c>
      <c r="G1019" s="178">
        <v>0</v>
      </c>
      <c r="H1019" s="194">
        <v>2382.6899999999996</v>
      </c>
      <c r="I1019" s="89"/>
    </row>
    <row r="1020" spans="1:9" ht="15.75" x14ac:dyDescent="0.25">
      <c r="A1020" s="193" t="s">
        <v>550</v>
      </c>
      <c r="B1020" s="201" t="str">
        <f t="shared" si="21"/>
        <v>8340</v>
      </c>
      <c r="C1020" s="203" t="s">
        <v>551</v>
      </c>
      <c r="D1020" s="178">
        <v>361.50000000000006</v>
      </c>
      <c r="E1020" s="178">
        <v>0</v>
      </c>
      <c r="F1020" s="178">
        <v>361.50000000000006</v>
      </c>
      <c r="G1020" s="178">
        <v>0</v>
      </c>
      <c r="H1020" s="194">
        <v>361.50000000000006</v>
      </c>
      <c r="I1020" s="89"/>
    </row>
    <row r="1021" spans="1:9" ht="15.75" x14ac:dyDescent="0.25">
      <c r="A1021" s="193" t="s">
        <v>333</v>
      </c>
      <c r="B1021" s="201" t="str">
        <f t="shared" si="21"/>
        <v>8440</v>
      </c>
      <c r="C1021" s="203" t="s">
        <v>552</v>
      </c>
      <c r="D1021" s="178">
        <v>301.2</v>
      </c>
      <c r="E1021" s="178">
        <v>0</v>
      </c>
      <c r="F1021" s="178">
        <v>301.2</v>
      </c>
      <c r="G1021" s="178">
        <v>0</v>
      </c>
      <c r="H1021" s="194">
        <v>301.2</v>
      </c>
      <c r="I1021" s="89"/>
    </row>
    <row r="1022" spans="1:9" ht="15.75" x14ac:dyDescent="0.25">
      <c r="A1022" s="193" t="s">
        <v>553</v>
      </c>
      <c r="B1022" s="201" t="str">
        <f t="shared" si="21"/>
        <v>8809A</v>
      </c>
      <c r="C1022" s="203" t="s">
        <v>554</v>
      </c>
      <c r="D1022" s="178">
        <v>61378.09</v>
      </c>
      <c r="E1022" s="178">
        <v>0</v>
      </c>
      <c r="F1022" s="178">
        <v>61378.09</v>
      </c>
      <c r="G1022" s="178">
        <v>0</v>
      </c>
      <c r="H1022" s="194">
        <v>61378.09</v>
      </c>
      <c r="I1022" s="89"/>
    </row>
    <row r="1023" spans="1:9" ht="15.75" x14ac:dyDescent="0.25">
      <c r="A1023" s="193" t="s">
        <v>555</v>
      </c>
      <c r="B1023" s="201" t="str">
        <f t="shared" si="21"/>
        <v>9040</v>
      </c>
      <c r="C1023" s="181" t="s">
        <v>556</v>
      </c>
      <c r="D1023" s="178">
        <v>0</v>
      </c>
      <c r="E1023" s="178">
        <v>0</v>
      </c>
      <c r="F1023" s="178">
        <v>0</v>
      </c>
      <c r="G1023" s="178">
        <v>0</v>
      </c>
      <c r="H1023" s="194">
        <v>0</v>
      </c>
      <c r="I1023" s="89"/>
    </row>
    <row r="1024" spans="1:9" ht="15.75" x14ac:dyDescent="0.25">
      <c r="A1024" s="193" t="s">
        <v>557</v>
      </c>
      <c r="B1024" s="201" t="str">
        <f t="shared" si="21"/>
        <v>9201A</v>
      </c>
      <c r="C1024" s="181" t="s">
        <v>558</v>
      </c>
      <c r="D1024" s="178">
        <v>289812.39</v>
      </c>
      <c r="E1024" s="178">
        <v>0</v>
      </c>
      <c r="F1024" s="178">
        <v>289812.39</v>
      </c>
      <c r="G1024" s="178">
        <v>0</v>
      </c>
      <c r="H1024" s="194">
        <v>289812.39</v>
      </c>
      <c r="I1024" s="89"/>
    </row>
    <row r="1025" spans="1:9" ht="15.75" x14ac:dyDescent="0.25">
      <c r="A1025" s="193" t="s">
        <v>559</v>
      </c>
      <c r="B1025" s="201" t="str">
        <f t="shared" si="21"/>
        <v>9301A</v>
      </c>
      <c r="C1025" s="181" t="s">
        <v>560</v>
      </c>
      <c r="D1025" s="178">
        <v>10006.719999999999</v>
      </c>
      <c r="E1025" s="178">
        <v>0</v>
      </c>
      <c r="F1025" s="178">
        <v>10006.719999999999</v>
      </c>
      <c r="G1025" s="178">
        <v>0</v>
      </c>
      <c r="H1025" s="194">
        <v>10006.719999999999</v>
      </c>
      <c r="I1025" s="89"/>
    </row>
    <row r="1026" spans="1:9" ht="15.75" x14ac:dyDescent="0.25">
      <c r="A1026" s="193" t="s">
        <v>561</v>
      </c>
      <c r="B1026" s="201" t="str">
        <f t="shared" si="21"/>
        <v>9449</v>
      </c>
      <c r="C1026" s="181" t="s">
        <v>562</v>
      </c>
      <c r="D1026" s="178">
        <v>24866.41</v>
      </c>
      <c r="E1026" s="178">
        <v>0</v>
      </c>
      <c r="F1026" s="178">
        <v>24866.41</v>
      </c>
      <c r="G1026" s="178">
        <v>0</v>
      </c>
      <c r="H1026" s="194">
        <v>24866.41</v>
      </c>
      <c r="I1026" s="89"/>
    </row>
    <row r="1027" spans="1:9" ht="15.75" x14ac:dyDescent="0.25">
      <c r="A1027" s="193" t="s">
        <v>563</v>
      </c>
      <c r="B1027" s="201" t="str">
        <f t="shared" si="21"/>
        <v>9618A</v>
      </c>
      <c r="C1027" s="181" t="s">
        <v>564</v>
      </c>
      <c r="D1027" s="178">
        <v>0</v>
      </c>
      <c r="E1027" s="178">
        <v>0</v>
      </c>
      <c r="F1027" s="178">
        <v>0</v>
      </c>
      <c r="G1027" s="178">
        <v>0</v>
      </c>
      <c r="H1027" s="194">
        <v>0</v>
      </c>
      <c r="I1027" s="89"/>
    </row>
    <row r="1028" spans="1:9" ht="15.75" x14ac:dyDescent="0.25">
      <c r="A1028" s="193" t="s">
        <v>566</v>
      </c>
      <c r="B1028" s="201" t="str">
        <f t="shared" si="21"/>
        <v>9818A</v>
      </c>
      <c r="C1028" s="181" t="s">
        <v>565</v>
      </c>
      <c r="D1028" s="178">
        <v>308412601.44999999</v>
      </c>
      <c r="E1028" s="178">
        <v>-5156098.5699999928</v>
      </c>
      <c r="F1028" s="178">
        <v>303256502.88</v>
      </c>
      <c r="G1028" s="178">
        <v>0</v>
      </c>
      <c r="H1028" s="194">
        <v>303256502.88</v>
      </c>
      <c r="I1028" s="89"/>
    </row>
    <row r="1029" spans="1:9" ht="15.75" x14ac:dyDescent="0.25">
      <c r="A1029" s="193" t="s">
        <v>567</v>
      </c>
      <c r="B1029" s="201" t="str">
        <f t="shared" si="21"/>
        <v>BB49</v>
      </c>
      <c r="C1029" s="181" t="s">
        <v>568</v>
      </c>
      <c r="D1029" s="178"/>
      <c r="E1029" s="178">
        <v>0</v>
      </c>
      <c r="F1029" s="178">
        <v>0</v>
      </c>
      <c r="G1029" s="178">
        <v>0</v>
      </c>
      <c r="H1029" s="194">
        <v>0</v>
      </c>
      <c r="I1029" s="89"/>
    </row>
    <row r="1030" spans="1:9" ht="15.75" x14ac:dyDescent="0.25">
      <c r="A1030" s="193" t="s">
        <v>569</v>
      </c>
      <c r="B1030" s="201" t="str">
        <f t="shared" si="21"/>
        <v>AA</v>
      </c>
      <c r="C1030" s="179" t="s">
        <v>570</v>
      </c>
      <c r="D1030" s="178" t="s">
        <v>397</v>
      </c>
      <c r="E1030" s="178">
        <v>0</v>
      </c>
      <c r="F1030" s="178">
        <v>0</v>
      </c>
      <c r="G1030" s="178">
        <v>0</v>
      </c>
      <c r="H1030" s="194">
        <v>0</v>
      </c>
      <c r="I1030" s="89"/>
    </row>
    <row r="1031" spans="1:9" ht="15.75" x14ac:dyDescent="0.25">
      <c r="A1031" s="193" t="s">
        <v>571</v>
      </c>
      <c r="B1031" s="201" t="str">
        <f t="shared" si="21"/>
        <v>BB</v>
      </c>
      <c r="C1031" s="179" t="s">
        <v>587</v>
      </c>
      <c r="D1031" s="178"/>
      <c r="E1031" s="178">
        <v>0</v>
      </c>
      <c r="F1031" s="178">
        <v>0</v>
      </c>
      <c r="G1031" s="178">
        <v>46574.97</v>
      </c>
      <c r="H1031" s="194">
        <v>46574.97</v>
      </c>
      <c r="I1031" s="89"/>
    </row>
    <row r="1032" spans="1:9" ht="15.75" x14ac:dyDescent="0.25">
      <c r="A1032" s="193" t="s">
        <v>572</v>
      </c>
      <c r="B1032" s="201" t="str">
        <f t="shared" si="21"/>
        <v>CC</v>
      </c>
      <c r="C1032" s="179" t="s">
        <v>588</v>
      </c>
      <c r="D1032" s="178"/>
      <c r="E1032" s="178">
        <v>0</v>
      </c>
      <c r="F1032" s="178">
        <v>0</v>
      </c>
      <c r="G1032" s="178">
        <v>18685669.899999999</v>
      </c>
      <c r="H1032" s="194">
        <v>18685669.899999999</v>
      </c>
      <c r="I1032" s="89"/>
    </row>
    <row r="1033" spans="1:9" ht="15.75" x14ac:dyDescent="0.25">
      <c r="A1033" s="193" t="s">
        <v>299</v>
      </c>
      <c r="B1033" s="201" t="str">
        <f t="shared" si="21"/>
        <v>DD</v>
      </c>
      <c r="C1033" s="179" t="s">
        <v>589</v>
      </c>
      <c r="D1033" s="178"/>
      <c r="E1033" s="178">
        <v>0</v>
      </c>
      <c r="F1033" s="178">
        <v>0</v>
      </c>
      <c r="G1033" s="178">
        <v>1398062.5</v>
      </c>
      <c r="H1033" s="194">
        <v>1398062.5</v>
      </c>
      <c r="I1033" s="89"/>
    </row>
    <row r="1034" spans="1:9" ht="15.75" x14ac:dyDescent="0.25">
      <c r="A1034" s="193" t="s">
        <v>300</v>
      </c>
      <c r="B1034" s="201" t="str">
        <f t="shared" si="21"/>
        <v>QQ</v>
      </c>
      <c r="C1034" s="181" t="s">
        <v>573</v>
      </c>
      <c r="D1034" s="178"/>
      <c r="E1034" s="178">
        <v>0</v>
      </c>
      <c r="F1034" s="178">
        <v>0</v>
      </c>
      <c r="G1034" s="178">
        <v>0</v>
      </c>
      <c r="H1034" s="194">
        <v>0</v>
      </c>
      <c r="I1034" s="89"/>
    </row>
    <row r="1035" spans="1:9" ht="15.75" x14ac:dyDescent="0.25">
      <c r="A1035" s="193" t="s">
        <v>574</v>
      </c>
      <c r="B1035" s="201" t="str">
        <f t="shared" si="21"/>
        <v>EE</v>
      </c>
      <c r="C1035" s="179" t="s">
        <v>590</v>
      </c>
      <c r="D1035" s="178"/>
      <c r="E1035" s="178">
        <v>0</v>
      </c>
      <c r="F1035" s="178">
        <v>0</v>
      </c>
      <c r="G1035" s="178">
        <v>0</v>
      </c>
      <c r="H1035" s="194">
        <v>0</v>
      </c>
      <c r="I1035" s="89"/>
    </row>
    <row r="1036" spans="1:9" ht="15.75" x14ac:dyDescent="0.25">
      <c r="A1036" s="193" t="s">
        <v>575</v>
      </c>
      <c r="B1036" s="201" t="str">
        <f t="shared" si="21"/>
        <v>RB</v>
      </c>
      <c r="C1036" s="179" t="s">
        <v>576</v>
      </c>
      <c r="D1036" s="178"/>
      <c r="E1036" s="178">
        <v>0</v>
      </c>
      <c r="F1036" s="178">
        <v>0</v>
      </c>
      <c r="G1036" s="178">
        <v>0</v>
      </c>
      <c r="H1036" s="194">
        <v>0</v>
      </c>
      <c r="I1036" s="89"/>
    </row>
    <row r="1037" spans="1:9" ht="15.75" x14ac:dyDescent="0.25">
      <c r="A1037" s="193"/>
      <c r="B1037" s="201"/>
      <c r="C1037" s="178"/>
      <c r="D1037" s="182" t="s">
        <v>577</v>
      </c>
      <c r="E1037" s="182" t="s">
        <v>577</v>
      </c>
      <c r="F1037" s="182" t="s">
        <v>577</v>
      </c>
      <c r="G1037" s="182" t="s">
        <v>577</v>
      </c>
      <c r="H1037" s="205" t="s">
        <v>577</v>
      </c>
      <c r="I1037" s="89"/>
    </row>
    <row r="1038" spans="1:9" ht="15.75" x14ac:dyDescent="0.25">
      <c r="A1038" s="193" t="s">
        <v>578</v>
      </c>
      <c r="B1038" s="201"/>
      <c r="C1038" s="199"/>
      <c r="D1038" s="178">
        <v>516572500.92000008</v>
      </c>
      <c r="E1038" s="178">
        <v>-5027773.0999999931</v>
      </c>
      <c r="F1038" s="178">
        <v>511544727.82000005</v>
      </c>
      <c r="G1038" s="178">
        <v>32955464.369999997</v>
      </c>
      <c r="H1038" s="194">
        <v>544500192.19000006</v>
      </c>
      <c r="I1038" s="89"/>
    </row>
    <row r="1039" spans="1:9" ht="15.75" x14ac:dyDescent="0.25">
      <c r="A1039" s="193"/>
      <c r="B1039" s="201"/>
      <c r="C1039" s="178"/>
      <c r="D1039" s="182" t="s">
        <v>397</v>
      </c>
      <c r="E1039" s="182" t="s">
        <v>397</v>
      </c>
      <c r="F1039" s="182" t="s">
        <v>397</v>
      </c>
      <c r="G1039" s="182" t="s">
        <v>397</v>
      </c>
      <c r="H1039" s="205" t="s">
        <v>397</v>
      </c>
      <c r="I1039" s="89"/>
    </row>
    <row r="1040" spans="1:9" ht="15.75" x14ac:dyDescent="0.25">
      <c r="A1040" s="193"/>
      <c r="B1040" s="201"/>
      <c r="C1040" s="178"/>
      <c r="D1040" s="178"/>
      <c r="E1040" s="178"/>
      <c r="F1040" s="178"/>
      <c r="G1040" s="178"/>
      <c r="H1040" s="194">
        <v>241243689.31000006</v>
      </c>
      <c r="I1040" s="89"/>
    </row>
    <row r="1041" spans="1:9" ht="15.75" x14ac:dyDescent="0.25">
      <c r="A1041" s="193"/>
      <c r="B1041" s="188"/>
      <c r="C1041" s="178"/>
      <c r="D1041" s="178"/>
      <c r="E1041" s="178"/>
      <c r="F1041" s="178"/>
      <c r="G1041" s="178"/>
      <c r="H1041" s="194"/>
      <c r="I1041" s="89"/>
    </row>
    <row r="1042" spans="1:9" ht="15.75" x14ac:dyDescent="0.25">
      <c r="A1042" s="193"/>
      <c r="B1042" s="188"/>
      <c r="C1042" s="178"/>
      <c r="D1042" s="178"/>
      <c r="E1042" s="178"/>
      <c r="F1042" s="178"/>
      <c r="G1042" s="178"/>
      <c r="H1042" s="194"/>
      <c r="I1042" s="89"/>
    </row>
    <row r="1043" spans="1:9" ht="15.75" x14ac:dyDescent="0.25">
      <c r="A1043" s="193"/>
      <c r="B1043" s="188"/>
      <c r="C1043" s="178"/>
      <c r="D1043" s="178"/>
      <c r="E1043" s="178"/>
      <c r="F1043" s="178"/>
      <c r="G1043" s="178"/>
      <c r="H1043" s="194"/>
      <c r="I1043" s="89"/>
    </row>
    <row r="1044" spans="1:9" ht="15.75" x14ac:dyDescent="0.25">
      <c r="A1044" s="193"/>
      <c r="B1044" s="188"/>
      <c r="C1044" s="178"/>
      <c r="D1044" s="178"/>
      <c r="E1044" s="178"/>
      <c r="F1044" s="178"/>
      <c r="G1044" s="178"/>
      <c r="H1044" s="194"/>
      <c r="I1044" s="89"/>
    </row>
    <row r="1045" spans="1:9" ht="16.5" thickBot="1" x14ac:dyDescent="0.3">
      <c r="A1045" s="206"/>
      <c r="B1045" s="207"/>
      <c r="C1045" s="208"/>
      <c r="D1045" s="208"/>
      <c r="E1045" s="208"/>
      <c r="F1045" s="208"/>
      <c r="G1045" s="208" t="s">
        <v>579</v>
      </c>
      <c r="H1045" s="209">
        <v>0</v>
      </c>
      <c r="I1045" s="89"/>
    </row>
    <row r="1047" spans="1:9" ht="15.75" thickBot="1" x14ac:dyDescent="0.3"/>
    <row r="1048" spans="1:9" ht="15.75" x14ac:dyDescent="0.25">
      <c r="A1048" s="189"/>
      <c r="B1048" s="190"/>
      <c r="C1048" s="191"/>
      <c r="D1048" s="191" t="s">
        <v>394</v>
      </c>
      <c r="E1048" s="191"/>
      <c r="F1048" s="191"/>
      <c r="G1048" s="191"/>
      <c r="H1048" s="192"/>
      <c r="I1048" s="89"/>
    </row>
    <row r="1049" spans="1:9" ht="15.75" x14ac:dyDescent="0.25">
      <c r="A1049" s="193"/>
      <c r="B1049" s="188"/>
      <c r="C1049" s="178"/>
      <c r="D1049" s="178" t="s">
        <v>395</v>
      </c>
      <c r="E1049" s="178"/>
      <c r="F1049" s="178"/>
      <c r="G1049" s="178"/>
      <c r="H1049" s="194"/>
      <c r="I1049" s="89"/>
    </row>
    <row r="1050" spans="1:9" ht="15.75" x14ac:dyDescent="0.25">
      <c r="A1050" s="193" t="s">
        <v>599</v>
      </c>
      <c r="B1050" s="188"/>
      <c r="C1050" s="178"/>
      <c r="D1050" s="178"/>
      <c r="E1050" s="183" t="s">
        <v>396</v>
      </c>
      <c r="F1050" s="178"/>
      <c r="G1050" s="178"/>
      <c r="H1050" s="194"/>
      <c r="I1050" s="89"/>
    </row>
    <row r="1051" spans="1:9" ht="15.75" x14ac:dyDescent="0.25">
      <c r="A1051" s="195" t="s">
        <v>397</v>
      </c>
      <c r="B1051" s="196"/>
      <c r="C1051" s="197" t="s">
        <v>397</v>
      </c>
      <c r="D1051" s="197" t="s">
        <v>397</v>
      </c>
      <c r="E1051" s="197" t="s">
        <v>397</v>
      </c>
      <c r="F1051" s="197" t="s">
        <v>397</v>
      </c>
      <c r="G1051" s="197" t="s">
        <v>397</v>
      </c>
      <c r="H1051" s="198" t="s">
        <v>397</v>
      </c>
      <c r="I1051" s="89"/>
    </row>
    <row r="1052" spans="1:9" ht="15.75" x14ac:dyDescent="0.25">
      <c r="A1052" s="193" t="s">
        <v>398</v>
      </c>
      <c r="B1052" s="188"/>
      <c r="C1052" s="199"/>
      <c r="D1052" s="180" t="s">
        <v>185</v>
      </c>
      <c r="E1052" s="180" t="s">
        <v>185</v>
      </c>
      <c r="F1052" s="180" t="s">
        <v>399</v>
      </c>
      <c r="G1052" s="180" t="s">
        <v>185</v>
      </c>
      <c r="H1052" s="200" t="s">
        <v>400</v>
      </c>
      <c r="I1052" s="89"/>
    </row>
    <row r="1053" spans="1:9" ht="15.75" x14ac:dyDescent="0.25">
      <c r="A1053" s="193"/>
      <c r="B1053" s="188"/>
      <c r="C1053" s="199"/>
      <c r="D1053" s="180" t="s">
        <v>401</v>
      </c>
      <c r="E1053" s="180" t="s">
        <v>402</v>
      </c>
      <c r="F1053" s="180" t="s">
        <v>402</v>
      </c>
      <c r="G1053" s="180" t="s">
        <v>403</v>
      </c>
      <c r="H1053" s="200" t="s">
        <v>404</v>
      </c>
      <c r="I1053" s="89"/>
    </row>
    <row r="1054" spans="1:9" ht="15.75" x14ac:dyDescent="0.25">
      <c r="A1054" s="193"/>
      <c r="B1054" s="188"/>
      <c r="C1054" s="199"/>
      <c r="D1054" s="180" t="s">
        <v>405</v>
      </c>
      <c r="E1054" s="180" t="s">
        <v>406</v>
      </c>
      <c r="F1054" s="178"/>
      <c r="G1054" s="180" t="s">
        <v>406</v>
      </c>
      <c r="H1054" s="200" t="s">
        <v>407</v>
      </c>
      <c r="I1054" s="89"/>
    </row>
    <row r="1055" spans="1:9" ht="15.75" x14ac:dyDescent="0.25">
      <c r="A1055" s="195" t="s">
        <v>397</v>
      </c>
      <c r="B1055" s="196"/>
      <c r="C1055" s="197" t="s">
        <v>397</v>
      </c>
      <c r="D1055" s="197" t="s">
        <v>397</v>
      </c>
      <c r="E1055" s="197" t="s">
        <v>397</v>
      </c>
      <c r="F1055" s="197" t="s">
        <v>397</v>
      </c>
      <c r="G1055" s="197" t="s">
        <v>397</v>
      </c>
      <c r="H1055" s="198" t="s">
        <v>397</v>
      </c>
      <c r="I1055" s="89"/>
    </row>
    <row r="1056" spans="1:9" ht="15.75" x14ac:dyDescent="0.25">
      <c r="A1056" s="193" t="s">
        <v>408</v>
      </c>
      <c r="B1056" s="201" t="str">
        <f>C1056</f>
        <v>00</v>
      </c>
      <c r="C1056" s="202" t="s">
        <v>409</v>
      </c>
      <c r="D1056" s="178"/>
      <c r="E1056" s="178">
        <v>166384.88</v>
      </c>
      <c r="F1056" s="178">
        <v>166384.88</v>
      </c>
      <c r="G1056" s="178">
        <v>0</v>
      </c>
      <c r="H1056" s="194">
        <v>166384.88</v>
      </c>
      <c r="I1056" s="89"/>
    </row>
    <row r="1057" spans="1:9" ht="15.75" x14ac:dyDescent="0.25">
      <c r="A1057" s="193" t="s">
        <v>410</v>
      </c>
      <c r="B1057" s="201" t="str">
        <f t="shared" ref="B1057:B1120" si="22">C1057</f>
        <v>0201A</v>
      </c>
      <c r="C1057" s="203" t="s">
        <v>411</v>
      </c>
      <c r="D1057" s="178">
        <v>8310980.1200000001</v>
      </c>
      <c r="E1057" s="178">
        <v>0</v>
      </c>
      <c r="F1057" s="178">
        <v>8310980.1200000001</v>
      </c>
      <c r="G1057" s="178">
        <v>0</v>
      </c>
      <c r="H1057" s="194">
        <v>8310980.1200000001</v>
      </c>
      <c r="I1057" s="89"/>
    </row>
    <row r="1058" spans="1:9" ht="15.75" x14ac:dyDescent="0.25">
      <c r="A1058" s="193" t="s">
        <v>410</v>
      </c>
      <c r="B1058" s="201" t="str">
        <f t="shared" si="22"/>
        <v>0237</v>
      </c>
      <c r="C1058" s="203" t="s">
        <v>412</v>
      </c>
      <c r="D1058" s="178">
        <v>210258.13</v>
      </c>
      <c r="E1058" s="178">
        <v>0</v>
      </c>
      <c r="F1058" s="178">
        <v>210258.13</v>
      </c>
      <c r="G1058" s="178">
        <v>0</v>
      </c>
      <c r="H1058" s="194">
        <v>210258.13</v>
      </c>
      <c r="I1058" s="89"/>
    </row>
    <row r="1059" spans="1:9" ht="15.75" x14ac:dyDescent="0.25">
      <c r="A1059" s="193" t="s">
        <v>413</v>
      </c>
      <c r="B1059" s="201" t="str">
        <f t="shared" si="22"/>
        <v>0302A</v>
      </c>
      <c r="C1059" s="203" t="s">
        <v>414</v>
      </c>
      <c r="D1059" s="178">
        <v>34224.400000000001</v>
      </c>
      <c r="E1059" s="178">
        <v>0</v>
      </c>
      <c r="F1059" s="178">
        <v>34224.400000000001</v>
      </c>
      <c r="G1059" s="178">
        <v>0</v>
      </c>
      <c r="H1059" s="194">
        <v>34224.400000000001</v>
      </c>
      <c r="I1059" s="89"/>
    </row>
    <row r="1060" spans="1:9" ht="15.75" x14ac:dyDescent="0.25">
      <c r="A1060" s="193" t="s">
        <v>415</v>
      </c>
      <c r="B1060" s="201" t="str">
        <f t="shared" si="22"/>
        <v>0410</v>
      </c>
      <c r="C1060" s="203" t="s">
        <v>416</v>
      </c>
      <c r="D1060" s="178">
        <v>449584.14</v>
      </c>
      <c r="E1060" s="178">
        <v>0</v>
      </c>
      <c r="F1060" s="178">
        <v>449584.14</v>
      </c>
      <c r="G1060" s="178">
        <v>0</v>
      </c>
      <c r="H1060" s="194">
        <v>449584.14</v>
      </c>
      <c r="I1060" s="89"/>
    </row>
    <row r="1061" spans="1:9" ht="15.75" x14ac:dyDescent="0.25">
      <c r="A1061" s="193" t="s">
        <v>417</v>
      </c>
      <c r="B1061" s="201" t="str">
        <f t="shared" si="22"/>
        <v>0519A</v>
      </c>
      <c r="C1061" s="181" t="s">
        <v>418</v>
      </c>
      <c r="D1061" s="178">
        <v>0</v>
      </c>
      <c r="E1061" s="178">
        <v>0</v>
      </c>
      <c r="F1061" s="178">
        <v>0</v>
      </c>
      <c r="G1061" s="178">
        <v>0</v>
      </c>
      <c r="H1061" s="194">
        <v>0</v>
      </c>
      <c r="I1061" s="89"/>
    </row>
    <row r="1062" spans="1:9" ht="15.75" x14ac:dyDescent="0.25">
      <c r="A1062" s="193" t="s">
        <v>419</v>
      </c>
      <c r="B1062" s="201" t="str">
        <f t="shared" si="22"/>
        <v>0602A</v>
      </c>
      <c r="C1062" s="203" t="s">
        <v>420</v>
      </c>
      <c r="D1062" s="178">
        <v>0</v>
      </c>
      <c r="E1062" s="178">
        <v>0</v>
      </c>
      <c r="F1062" s="178">
        <v>0</v>
      </c>
      <c r="G1062" s="178">
        <v>0</v>
      </c>
      <c r="H1062" s="194">
        <v>0</v>
      </c>
      <c r="I1062" s="89"/>
    </row>
    <row r="1063" spans="1:9" ht="15.75" x14ac:dyDescent="0.25">
      <c r="A1063" s="193" t="s">
        <v>421</v>
      </c>
      <c r="B1063" s="201" t="str">
        <f t="shared" si="22"/>
        <v>0719A</v>
      </c>
      <c r="C1063" s="181" t="s">
        <v>422</v>
      </c>
      <c r="D1063" s="178">
        <v>337169.27</v>
      </c>
      <c r="E1063" s="178">
        <v>0</v>
      </c>
      <c r="F1063" s="178">
        <v>337169.27</v>
      </c>
      <c r="G1063" s="178">
        <v>0</v>
      </c>
      <c r="H1063" s="194">
        <v>337169.27</v>
      </c>
      <c r="I1063" s="89"/>
    </row>
    <row r="1064" spans="1:9" ht="15.75" x14ac:dyDescent="0.25">
      <c r="A1064" s="193" t="s">
        <v>423</v>
      </c>
      <c r="B1064" s="201" t="str">
        <f t="shared" si="22"/>
        <v>0802A</v>
      </c>
      <c r="C1064" s="181" t="s">
        <v>424</v>
      </c>
      <c r="D1064" s="178">
        <v>0</v>
      </c>
      <c r="E1064" s="178">
        <v>0</v>
      </c>
      <c r="F1064" s="178">
        <v>0</v>
      </c>
      <c r="G1064" s="178">
        <v>0</v>
      </c>
      <c r="H1064" s="194">
        <v>0</v>
      </c>
      <c r="I1064" s="89"/>
    </row>
    <row r="1065" spans="1:9" ht="15.75" x14ac:dyDescent="0.25">
      <c r="A1065" s="193" t="s">
        <v>425</v>
      </c>
      <c r="B1065" s="201" t="str">
        <f t="shared" si="22"/>
        <v>0940</v>
      </c>
      <c r="C1065" s="181" t="s">
        <v>426</v>
      </c>
      <c r="D1065" s="178">
        <v>1205.9299999999998</v>
      </c>
      <c r="E1065" s="178">
        <v>0</v>
      </c>
      <c r="F1065" s="178">
        <v>1205.9299999999998</v>
      </c>
      <c r="G1065" s="178">
        <v>0</v>
      </c>
      <c r="H1065" s="194">
        <v>1205.9299999999998</v>
      </c>
      <c r="I1065" s="89"/>
    </row>
    <row r="1066" spans="1:9" ht="15.75" x14ac:dyDescent="0.25">
      <c r="A1066" s="193" t="s">
        <v>427</v>
      </c>
      <c r="B1066" s="201" t="str">
        <f t="shared" si="22"/>
        <v>1010</v>
      </c>
      <c r="C1066" s="181" t="s">
        <v>428</v>
      </c>
      <c r="D1066" s="178">
        <v>71929.850000000006</v>
      </c>
      <c r="E1066" s="178">
        <v>0</v>
      </c>
      <c r="F1066" s="178">
        <v>71929.850000000006</v>
      </c>
      <c r="G1066" s="178">
        <v>0</v>
      </c>
      <c r="H1066" s="194">
        <v>71929.850000000006</v>
      </c>
      <c r="I1066" s="89"/>
    </row>
    <row r="1067" spans="1:9" ht="15.75" x14ac:dyDescent="0.25">
      <c r="A1067" s="193" t="s">
        <v>429</v>
      </c>
      <c r="B1067" s="201" t="str">
        <f t="shared" si="22"/>
        <v>1206A</v>
      </c>
      <c r="C1067" s="203" t="s">
        <v>430</v>
      </c>
      <c r="D1067" s="178">
        <v>3396373.6500000004</v>
      </c>
      <c r="E1067" s="178">
        <v>0</v>
      </c>
      <c r="F1067" s="178">
        <v>3396373.6500000004</v>
      </c>
      <c r="G1067" s="178">
        <v>0</v>
      </c>
      <c r="H1067" s="194">
        <v>3396373.6500000004</v>
      </c>
      <c r="I1067" s="89"/>
    </row>
    <row r="1068" spans="1:9" ht="15.75" x14ac:dyDescent="0.25">
      <c r="A1068" s="193" t="s">
        <v>429</v>
      </c>
      <c r="B1068" s="201" t="str">
        <f t="shared" si="22"/>
        <v>1236</v>
      </c>
      <c r="C1068" s="203" t="s">
        <v>431</v>
      </c>
      <c r="D1068" s="178">
        <v>1624591.46</v>
      </c>
      <c r="E1068" s="178">
        <v>0</v>
      </c>
      <c r="F1068" s="178">
        <v>1624591.46</v>
      </c>
      <c r="G1068" s="178">
        <v>0</v>
      </c>
      <c r="H1068" s="194">
        <v>1624591.46</v>
      </c>
      <c r="I1068" s="89"/>
    </row>
    <row r="1069" spans="1:9" ht="15.75" x14ac:dyDescent="0.25">
      <c r="A1069" s="193" t="s">
        <v>432</v>
      </c>
      <c r="B1069" s="201" t="str">
        <f t="shared" si="22"/>
        <v>1310</v>
      </c>
      <c r="C1069" s="203" t="s">
        <v>433</v>
      </c>
      <c r="D1069" s="178">
        <v>111512.76999999999</v>
      </c>
      <c r="E1069" s="178">
        <v>0</v>
      </c>
      <c r="F1069" s="178">
        <v>111512.76999999999</v>
      </c>
      <c r="G1069" s="178">
        <v>0</v>
      </c>
      <c r="H1069" s="194">
        <v>111512.76999999999</v>
      </c>
      <c r="I1069" s="89"/>
    </row>
    <row r="1070" spans="1:9" ht="15.75" x14ac:dyDescent="0.25">
      <c r="A1070" s="193" t="s">
        <v>21</v>
      </c>
      <c r="B1070" s="201" t="str">
        <f t="shared" si="22"/>
        <v>1524A</v>
      </c>
      <c r="C1070" s="203" t="s">
        <v>434</v>
      </c>
      <c r="D1070" s="178">
        <v>1535520</v>
      </c>
      <c r="E1070" s="178">
        <v>0</v>
      </c>
      <c r="F1070" s="178">
        <v>1535520</v>
      </c>
      <c r="G1070" s="178">
        <v>0</v>
      </c>
      <c r="H1070" s="194">
        <v>1535520</v>
      </c>
      <c r="I1070" s="89"/>
    </row>
    <row r="1071" spans="1:9" ht="15.75" x14ac:dyDescent="0.25">
      <c r="A1071" s="193" t="s">
        <v>284</v>
      </c>
      <c r="B1071" s="201" t="str">
        <f t="shared" si="22"/>
        <v>1649</v>
      </c>
      <c r="C1071" s="181" t="s">
        <v>435</v>
      </c>
      <c r="D1071" s="178">
        <v>0</v>
      </c>
      <c r="E1071" s="178">
        <v>0</v>
      </c>
      <c r="F1071" s="178">
        <v>0</v>
      </c>
      <c r="G1071" s="178">
        <v>0</v>
      </c>
      <c r="H1071" s="194">
        <v>0</v>
      </c>
      <c r="I1071" s="89"/>
    </row>
    <row r="1072" spans="1:9" ht="15.75" x14ac:dyDescent="0.25">
      <c r="A1072" s="204" t="s">
        <v>436</v>
      </c>
      <c r="B1072" s="201" t="str">
        <f t="shared" si="22"/>
        <v>1710</v>
      </c>
      <c r="C1072" s="181" t="s">
        <v>437</v>
      </c>
      <c r="D1072" s="178">
        <v>0</v>
      </c>
      <c r="E1072" s="178">
        <v>0</v>
      </c>
      <c r="F1072" s="178">
        <v>0</v>
      </c>
      <c r="G1072" s="178">
        <v>0</v>
      </c>
      <c r="H1072" s="194">
        <v>0</v>
      </c>
      <c r="I1072" s="89"/>
    </row>
    <row r="1073" spans="1:9" ht="15.75" x14ac:dyDescent="0.25">
      <c r="A1073" s="204" t="s">
        <v>438</v>
      </c>
      <c r="B1073" s="201" t="str">
        <f t="shared" si="22"/>
        <v>1841</v>
      </c>
      <c r="C1073" s="181" t="s">
        <v>439</v>
      </c>
      <c r="D1073" s="178">
        <v>198642.5</v>
      </c>
      <c r="E1073" s="178">
        <v>0</v>
      </c>
      <c r="F1073" s="178">
        <v>198642.5</v>
      </c>
      <c r="G1073" s="178">
        <v>0</v>
      </c>
      <c r="H1073" s="194">
        <v>198642.5</v>
      </c>
      <c r="I1073" s="89"/>
    </row>
    <row r="1074" spans="1:9" ht="15.75" x14ac:dyDescent="0.25">
      <c r="A1074" s="193" t="s">
        <v>440</v>
      </c>
      <c r="B1074" s="201" t="str">
        <f t="shared" si="22"/>
        <v>2024A</v>
      </c>
      <c r="C1074" s="181" t="s">
        <v>441</v>
      </c>
      <c r="D1074" s="178">
        <v>0</v>
      </c>
      <c r="E1074" s="178">
        <v>0</v>
      </c>
      <c r="F1074" s="178">
        <v>0</v>
      </c>
      <c r="G1074" s="178">
        <v>0</v>
      </c>
      <c r="H1074" s="194">
        <v>0</v>
      </c>
      <c r="I1074" s="89"/>
    </row>
    <row r="1075" spans="1:9" ht="15.75" x14ac:dyDescent="0.25">
      <c r="A1075" s="193" t="s">
        <v>442</v>
      </c>
      <c r="B1075" s="201" t="str">
        <f t="shared" si="22"/>
        <v>2124A</v>
      </c>
      <c r="C1075" s="181" t="s">
        <v>443</v>
      </c>
      <c r="D1075" s="178">
        <v>0</v>
      </c>
      <c r="E1075" s="178">
        <v>0</v>
      </c>
      <c r="F1075" s="178">
        <v>0</v>
      </c>
      <c r="G1075" s="178">
        <v>0</v>
      </c>
      <c r="H1075" s="194">
        <v>0</v>
      </c>
      <c r="I1075" s="89"/>
    </row>
    <row r="1076" spans="1:9" ht="15.75" x14ac:dyDescent="0.25">
      <c r="A1076" s="193" t="s">
        <v>444</v>
      </c>
      <c r="B1076" s="201" t="str">
        <f t="shared" si="22"/>
        <v>2249</v>
      </c>
      <c r="C1076" s="181" t="s">
        <v>445</v>
      </c>
      <c r="D1076" s="178">
        <v>10311537.780000001</v>
      </c>
      <c r="E1076" s="178">
        <v>0</v>
      </c>
      <c r="F1076" s="178">
        <v>10311537.780000001</v>
      </c>
      <c r="G1076" s="178">
        <v>0</v>
      </c>
      <c r="H1076" s="194">
        <v>10311537.780000001</v>
      </c>
      <c r="I1076" s="89"/>
    </row>
    <row r="1077" spans="1:9" ht="15.75" x14ac:dyDescent="0.25">
      <c r="A1077" s="193" t="s">
        <v>446</v>
      </c>
      <c r="B1077" s="201" t="str">
        <f t="shared" si="22"/>
        <v>2339</v>
      </c>
      <c r="C1077" s="181" t="s">
        <v>447</v>
      </c>
      <c r="D1077" s="178">
        <v>862892.66999999993</v>
      </c>
      <c r="E1077" s="178">
        <v>0</v>
      </c>
      <c r="F1077" s="178">
        <v>862892.66999999993</v>
      </c>
      <c r="G1077" s="178">
        <v>0</v>
      </c>
      <c r="H1077" s="194">
        <v>862892.66999999993</v>
      </c>
      <c r="I1077" s="89"/>
    </row>
    <row r="1078" spans="1:9" ht="15.75" x14ac:dyDescent="0.25">
      <c r="A1078" s="193" t="s">
        <v>448</v>
      </c>
      <c r="B1078" s="201" t="str">
        <f t="shared" si="22"/>
        <v>2449</v>
      </c>
      <c r="C1078" s="181" t="s">
        <v>449</v>
      </c>
      <c r="D1078" s="178">
        <v>57603.839999999997</v>
      </c>
      <c r="E1078" s="178">
        <v>0</v>
      </c>
      <c r="F1078" s="178">
        <v>57603.839999999997</v>
      </c>
      <c r="G1078" s="178">
        <v>0</v>
      </c>
      <c r="H1078" s="194">
        <v>57603.839999999997</v>
      </c>
      <c r="I1078" s="89"/>
    </row>
    <row r="1079" spans="1:9" ht="15.75" x14ac:dyDescent="0.25">
      <c r="A1079" s="193" t="s">
        <v>450</v>
      </c>
      <c r="B1079" s="201" t="str">
        <f t="shared" si="22"/>
        <v>2503A</v>
      </c>
      <c r="C1079" s="203" t="s">
        <v>451</v>
      </c>
      <c r="D1079" s="178">
        <v>0</v>
      </c>
      <c r="E1079" s="178">
        <v>0</v>
      </c>
      <c r="F1079" s="178">
        <v>0</v>
      </c>
      <c r="G1079" s="178">
        <v>0</v>
      </c>
      <c r="H1079" s="194">
        <v>0</v>
      </c>
      <c r="I1079" s="89"/>
    </row>
    <row r="1080" spans="1:9" ht="15.75" x14ac:dyDescent="0.25">
      <c r="A1080" s="193" t="s">
        <v>452</v>
      </c>
      <c r="B1080" s="201" t="str">
        <f t="shared" si="22"/>
        <v>2604A</v>
      </c>
      <c r="C1080" s="203" t="s">
        <v>453</v>
      </c>
      <c r="D1080" s="178">
        <v>10795935.790000001</v>
      </c>
      <c r="E1080" s="178">
        <v>0</v>
      </c>
      <c r="F1080" s="178">
        <v>10795935.790000001</v>
      </c>
      <c r="G1080" s="178">
        <v>0</v>
      </c>
      <c r="H1080" s="194">
        <v>10795935.790000001</v>
      </c>
      <c r="I1080" s="89"/>
    </row>
    <row r="1081" spans="1:9" ht="15.75" x14ac:dyDescent="0.25">
      <c r="A1081" s="193" t="s">
        <v>454</v>
      </c>
      <c r="B1081" s="201" t="str">
        <f t="shared" si="22"/>
        <v>2703A</v>
      </c>
      <c r="C1081" s="181" t="s">
        <v>455</v>
      </c>
      <c r="D1081" s="178">
        <v>75350947.100000009</v>
      </c>
      <c r="E1081" s="178">
        <v>0</v>
      </c>
      <c r="F1081" s="178">
        <v>75350947.100000009</v>
      </c>
      <c r="G1081" s="178">
        <v>0</v>
      </c>
      <c r="H1081" s="194">
        <v>75350947.100000009</v>
      </c>
      <c r="I1081" s="89"/>
    </row>
    <row r="1082" spans="1:9" ht="15.75" x14ac:dyDescent="0.25">
      <c r="A1082" s="193" t="s">
        <v>456</v>
      </c>
      <c r="B1082" s="201" t="str">
        <f t="shared" si="22"/>
        <v>2824A</v>
      </c>
      <c r="C1082" s="181" t="s">
        <v>457</v>
      </c>
      <c r="D1082" s="178">
        <v>0</v>
      </c>
      <c r="E1082" s="178">
        <v>0</v>
      </c>
      <c r="F1082" s="178">
        <v>0</v>
      </c>
      <c r="G1082" s="178">
        <v>0</v>
      </c>
      <c r="H1082" s="194">
        <v>0</v>
      </c>
      <c r="I1082" s="89"/>
    </row>
    <row r="1083" spans="1:9" ht="15.75" x14ac:dyDescent="0.25">
      <c r="A1083" s="193" t="s">
        <v>458</v>
      </c>
      <c r="B1083" s="201" t="str">
        <f t="shared" si="22"/>
        <v>2934</v>
      </c>
      <c r="C1083" s="203" t="s">
        <v>459</v>
      </c>
      <c r="D1083" s="178">
        <v>39872.11</v>
      </c>
      <c r="E1083" s="178">
        <v>0</v>
      </c>
      <c r="F1083" s="178">
        <v>39872.11</v>
      </c>
      <c r="G1083" s="178">
        <v>0</v>
      </c>
      <c r="H1083" s="194">
        <v>39872.11</v>
      </c>
      <c r="I1083" s="89"/>
    </row>
    <row r="1084" spans="1:9" ht="15.75" x14ac:dyDescent="0.25">
      <c r="A1084" s="193" t="s">
        <v>460</v>
      </c>
      <c r="B1084" s="201" t="str">
        <f t="shared" si="22"/>
        <v>3049</v>
      </c>
      <c r="C1084" s="203" t="s">
        <v>461</v>
      </c>
      <c r="D1084" s="178">
        <v>1406539.9300000002</v>
      </c>
      <c r="E1084" s="178">
        <v>0</v>
      </c>
      <c r="F1084" s="178">
        <v>1406539.9300000002</v>
      </c>
      <c r="G1084" s="178">
        <v>0</v>
      </c>
      <c r="H1084" s="194">
        <v>1406539.9300000002</v>
      </c>
      <c r="I1084" s="89"/>
    </row>
    <row r="1085" spans="1:9" ht="15.75" x14ac:dyDescent="0.25">
      <c r="A1085" s="193" t="s">
        <v>462</v>
      </c>
      <c r="B1085" s="201" t="str">
        <f t="shared" si="22"/>
        <v>3215</v>
      </c>
      <c r="C1085" s="181" t="s">
        <v>463</v>
      </c>
      <c r="D1085" s="178">
        <v>1283425.9100000001</v>
      </c>
      <c r="E1085" s="178">
        <v>0</v>
      </c>
      <c r="F1085" s="178">
        <v>1283425.9100000001</v>
      </c>
      <c r="G1085" s="178">
        <v>0</v>
      </c>
      <c r="H1085" s="194">
        <v>1283425.9100000001</v>
      </c>
      <c r="I1085" s="89"/>
    </row>
    <row r="1086" spans="1:9" ht="15.75" x14ac:dyDescent="0.25">
      <c r="A1086" s="193" t="s">
        <v>464</v>
      </c>
      <c r="B1086" s="201" t="str">
        <f t="shared" si="22"/>
        <v>3303A</v>
      </c>
      <c r="C1086" s="203" t="s">
        <v>465</v>
      </c>
      <c r="D1086" s="178">
        <v>0</v>
      </c>
      <c r="E1086" s="178">
        <v>0</v>
      </c>
      <c r="F1086" s="178">
        <v>0</v>
      </c>
      <c r="G1086" s="178">
        <v>0</v>
      </c>
      <c r="H1086" s="194">
        <v>0</v>
      </c>
      <c r="I1086" s="89"/>
    </row>
    <row r="1087" spans="1:9" ht="15.75" x14ac:dyDescent="0.25">
      <c r="A1087" s="193" t="s">
        <v>466</v>
      </c>
      <c r="B1087" s="201" t="str">
        <f t="shared" si="22"/>
        <v>3410</v>
      </c>
      <c r="C1087" s="181" t="s">
        <v>467</v>
      </c>
      <c r="D1087" s="178">
        <v>3926.49</v>
      </c>
      <c r="E1087" s="178">
        <v>0</v>
      </c>
      <c r="F1087" s="178">
        <v>3926.49</v>
      </c>
      <c r="G1087" s="178">
        <v>0</v>
      </c>
      <c r="H1087" s="194">
        <v>3926.49</v>
      </c>
      <c r="I1087" s="89"/>
    </row>
    <row r="1088" spans="1:9" ht="15.75" x14ac:dyDescent="0.25">
      <c r="A1088" s="193" t="s">
        <v>468</v>
      </c>
      <c r="B1088" s="201" t="str">
        <f t="shared" si="22"/>
        <v>3509A</v>
      </c>
      <c r="C1088" s="181" t="s">
        <v>469</v>
      </c>
      <c r="D1088" s="178">
        <v>19405.23</v>
      </c>
      <c r="E1088" s="178">
        <v>0</v>
      </c>
      <c r="F1088" s="178">
        <v>19405.23</v>
      </c>
      <c r="G1088" s="178">
        <v>0</v>
      </c>
      <c r="H1088" s="194">
        <v>19405.23</v>
      </c>
      <c r="I1088" s="89"/>
    </row>
    <row r="1089" spans="1:9" ht="15.75" x14ac:dyDescent="0.25">
      <c r="A1089" s="193" t="s">
        <v>470</v>
      </c>
      <c r="B1089" s="201" t="str">
        <f t="shared" si="22"/>
        <v>3611</v>
      </c>
      <c r="C1089" s="181" t="s">
        <v>471</v>
      </c>
      <c r="D1089" s="178">
        <v>61678.409999999996</v>
      </c>
      <c r="E1089" s="178">
        <v>0</v>
      </c>
      <c r="F1089" s="178">
        <v>61678.409999999996</v>
      </c>
      <c r="G1089" s="178">
        <v>0</v>
      </c>
      <c r="H1089" s="194">
        <v>61678.409999999996</v>
      </c>
      <c r="I1089" s="89"/>
    </row>
    <row r="1090" spans="1:9" ht="15.75" x14ac:dyDescent="0.25">
      <c r="A1090" s="193" t="s">
        <v>472</v>
      </c>
      <c r="B1090" s="201" t="str">
        <f t="shared" si="22"/>
        <v>3730</v>
      </c>
      <c r="C1090" s="181" t="s">
        <v>473</v>
      </c>
      <c r="D1090" s="178">
        <v>19570.48</v>
      </c>
      <c r="E1090" s="178">
        <v>0</v>
      </c>
      <c r="F1090" s="178">
        <v>19570.48</v>
      </c>
      <c r="G1090" s="178">
        <v>0</v>
      </c>
      <c r="H1090" s="194">
        <v>19570.48</v>
      </c>
      <c r="I1090" s="89"/>
    </row>
    <row r="1091" spans="1:9" ht="15.75" x14ac:dyDescent="0.25">
      <c r="A1091" s="193" t="s">
        <v>474</v>
      </c>
      <c r="B1091" s="201" t="str">
        <f t="shared" si="22"/>
        <v>3831</v>
      </c>
      <c r="C1091" s="181" t="s">
        <v>475</v>
      </c>
      <c r="D1091" s="178">
        <v>-6591.2300000000014</v>
      </c>
      <c r="E1091" s="178">
        <v>0</v>
      </c>
      <c r="F1091" s="178">
        <v>-6591.2300000000014</v>
      </c>
      <c r="G1091" s="178">
        <v>0</v>
      </c>
      <c r="H1091" s="194">
        <v>-6591.2300000000014</v>
      </c>
      <c r="I1091" s="89"/>
    </row>
    <row r="1092" spans="1:9" ht="15.75" x14ac:dyDescent="0.25">
      <c r="A1092" s="193" t="s">
        <v>476</v>
      </c>
      <c r="B1092" s="201" t="str">
        <f t="shared" si="22"/>
        <v>3909A</v>
      </c>
      <c r="C1092" s="181" t="s">
        <v>477</v>
      </c>
      <c r="D1092" s="178">
        <v>10584.7</v>
      </c>
      <c r="E1092" s="178">
        <v>0</v>
      </c>
      <c r="F1092" s="178">
        <v>10584.7</v>
      </c>
      <c r="G1092" s="178">
        <v>0</v>
      </c>
      <c r="H1092" s="194">
        <v>10584.7</v>
      </c>
      <c r="I1092" s="89"/>
    </row>
    <row r="1093" spans="1:9" ht="15.75" x14ac:dyDescent="0.25">
      <c r="A1093" s="193" t="s">
        <v>478</v>
      </c>
      <c r="B1093" s="201" t="str">
        <f t="shared" si="22"/>
        <v>4012</v>
      </c>
      <c r="C1093" s="181" t="s">
        <v>479</v>
      </c>
      <c r="D1093" s="178">
        <v>2151508.35</v>
      </c>
      <c r="E1093" s="178">
        <v>0</v>
      </c>
      <c r="F1093" s="178">
        <v>2151508.35</v>
      </c>
      <c r="G1093" s="178">
        <v>61207.240000000005</v>
      </c>
      <c r="H1093" s="194">
        <v>2212715.5900000003</v>
      </c>
      <c r="I1093" s="89"/>
    </row>
    <row r="1094" spans="1:9" ht="15.75" x14ac:dyDescent="0.25">
      <c r="A1094" s="193" t="s">
        <v>478</v>
      </c>
      <c r="B1094" s="201" t="str">
        <f t="shared" si="22"/>
        <v>4033</v>
      </c>
      <c r="C1094" s="181" t="s">
        <v>480</v>
      </c>
      <c r="D1094" s="178">
        <v>149570</v>
      </c>
      <c r="E1094" s="178">
        <v>0</v>
      </c>
      <c r="F1094" s="178">
        <v>149570</v>
      </c>
      <c r="G1094" s="178">
        <v>0</v>
      </c>
      <c r="H1094" s="194">
        <v>149570</v>
      </c>
      <c r="I1094" s="89"/>
    </row>
    <row r="1095" spans="1:9" ht="15.75" x14ac:dyDescent="0.25">
      <c r="A1095" s="193" t="s">
        <v>481</v>
      </c>
      <c r="B1095" s="201" t="str">
        <f t="shared" si="22"/>
        <v>4110</v>
      </c>
      <c r="C1095" s="203" t="s">
        <v>482</v>
      </c>
      <c r="D1095" s="178">
        <v>1699660.7000000002</v>
      </c>
      <c r="E1095" s="178">
        <v>0</v>
      </c>
      <c r="F1095" s="178">
        <v>1699660.7000000002</v>
      </c>
      <c r="G1095" s="178">
        <v>642358.79999999993</v>
      </c>
      <c r="H1095" s="194">
        <v>2342019.5</v>
      </c>
      <c r="I1095" s="89"/>
    </row>
    <row r="1096" spans="1:9" ht="15.75" x14ac:dyDescent="0.25">
      <c r="A1096" s="193" t="s">
        <v>481</v>
      </c>
      <c r="B1096" s="201" t="str">
        <f t="shared" si="22"/>
        <v>4128</v>
      </c>
      <c r="C1096" s="203" t="s">
        <v>483</v>
      </c>
      <c r="D1096" s="178">
        <v>4475587.59</v>
      </c>
      <c r="E1096" s="178">
        <v>0</v>
      </c>
      <c r="F1096" s="178">
        <v>4475587.59</v>
      </c>
      <c r="G1096" s="178">
        <v>0</v>
      </c>
      <c r="H1096" s="194">
        <v>4475587.59</v>
      </c>
      <c r="I1096" s="89"/>
    </row>
    <row r="1097" spans="1:9" ht="15.75" x14ac:dyDescent="0.25">
      <c r="A1097" s="193" t="s">
        <v>481</v>
      </c>
      <c r="B1097" s="201" t="str">
        <f t="shared" si="22"/>
        <v>4125</v>
      </c>
      <c r="C1097" s="203" t="s">
        <v>484</v>
      </c>
      <c r="D1097" s="178">
        <v>0</v>
      </c>
      <c r="E1097" s="178">
        <v>0</v>
      </c>
      <c r="F1097" s="178">
        <v>0</v>
      </c>
      <c r="G1097" s="178">
        <v>0</v>
      </c>
      <c r="H1097" s="194">
        <v>0</v>
      </c>
      <c r="I1097" s="89"/>
    </row>
    <row r="1098" spans="1:9" ht="15.75" x14ac:dyDescent="0.25">
      <c r="A1098" s="193" t="s">
        <v>485</v>
      </c>
      <c r="B1098" s="201" t="str">
        <f t="shared" si="22"/>
        <v>4210</v>
      </c>
      <c r="C1098" s="203" t="s">
        <v>486</v>
      </c>
      <c r="D1098" s="178">
        <v>1081767.5</v>
      </c>
      <c r="E1098" s="178">
        <v>0</v>
      </c>
      <c r="F1098" s="178">
        <v>1081767.5</v>
      </c>
      <c r="G1098" s="178">
        <v>0</v>
      </c>
      <c r="H1098" s="194">
        <v>1081767.5</v>
      </c>
      <c r="I1098" s="89"/>
    </row>
    <row r="1099" spans="1:9" ht="15.75" x14ac:dyDescent="0.25">
      <c r="A1099" s="193" t="s">
        <v>248</v>
      </c>
      <c r="B1099" s="201" t="str">
        <f t="shared" si="22"/>
        <v>4316</v>
      </c>
      <c r="C1099" s="203" t="s">
        <v>487</v>
      </c>
      <c r="D1099" s="178">
        <v>8259156.0099999998</v>
      </c>
      <c r="E1099" s="178">
        <v>0</v>
      </c>
      <c r="F1099" s="178">
        <v>8259156.0099999998</v>
      </c>
      <c r="G1099" s="178">
        <v>0</v>
      </c>
      <c r="H1099" s="194">
        <v>8259156.0099999998</v>
      </c>
      <c r="I1099" s="89"/>
    </row>
    <row r="1100" spans="1:9" ht="15.75" x14ac:dyDescent="0.25">
      <c r="A1100" s="193" t="s">
        <v>248</v>
      </c>
      <c r="B1100" s="201" t="str">
        <f t="shared" si="22"/>
        <v>4325</v>
      </c>
      <c r="C1100" s="203" t="s">
        <v>488</v>
      </c>
      <c r="D1100" s="178">
        <v>0</v>
      </c>
      <c r="E1100" s="178">
        <v>0</v>
      </c>
      <c r="F1100" s="178">
        <v>0</v>
      </c>
      <c r="G1100" s="178">
        <v>0</v>
      </c>
      <c r="H1100" s="194">
        <v>0</v>
      </c>
      <c r="I1100" s="89"/>
    </row>
    <row r="1101" spans="1:9" ht="15.75" x14ac:dyDescent="0.25">
      <c r="A1101" s="193" t="s">
        <v>489</v>
      </c>
      <c r="B1101" s="201" t="str">
        <f t="shared" si="22"/>
        <v>4435</v>
      </c>
      <c r="C1101" s="203" t="s">
        <v>490</v>
      </c>
      <c r="D1101" s="178">
        <v>0</v>
      </c>
      <c r="E1101" s="178">
        <v>0</v>
      </c>
      <c r="F1101" s="178">
        <v>0</v>
      </c>
      <c r="G1101" s="178">
        <v>0</v>
      </c>
      <c r="H1101" s="194">
        <v>0</v>
      </c>
      <c r="I1101" s="89"/>
    </row>
    <row r="1102" spans="1:9" ht="15.75" x14ac:dyDescent="0.25">
      <c r="A1102" s="193" t="s">
        <v>491</v>
      </c>
      <c r="B1102" s="201" t="str">
        <f t="shared" si="22"/>
        <v>4510</v>
      </c>
      <c r="C1102" s="203" t="s">
        <v>492</v>
      </c>
      <c r="D1102" s="178">
        <v>0</v>
      </c>
      <c r="E1102" s="178">
        <v>0</v>
      </c>
      <c r="F1102" s="178">
        <v>0</v>
      </c>
      <c r="G1102" s="178">
        <v>0</v>
      </c>
      <c r="H1102" s="194">
        <v>0</v>
      </c>
      <c r="I1102" s="89"/>
    </row>
    <row r="1103" spans="1:9" ht="15.75" x14ac:dyDescent="0.25">
      <c r="A1103" s="193" t="s">
        <v>493</v>
      </c>
      <c r="B1103" s="201" t="str">
        <f t="shared" si="22"/>
        <v>4612</v>
      </c>
      <c r="C1103" s="203" t="s">
        <v>494</v>
      </c>
      <c r="D1103" s="178">
        <v>1324556.0699999998</v>
      </c>
      <c r="E1103" s="178">
        <v>0</v>
      </c>
      <c r="F1103" s="178">
        <v>1324556.0699999998</v>
      </c>
      <c r="G1103" s="178">
        <v>0</v>
      </c>
      <c r="H1103" s="194">
        <v>1324556.0699999998</v>
      </c>
      <c r="I1103" s="89"/>
    </row>
    <row r="1104" spans="1:9" ht="15.75" x14ac:dyDescent="0.25">
      <c r="A1104" s="193" t="s">
        <v>495</v>
      </c>
      <c r="B1104" s="201" t="str">
        <f t="shared" si="22"/>
        <v>4711</v>
      </c>
      <c r="C1104" s="203" t="s">
        <v>496</v>
      </c>
      <c r="D1104" s="178">
        <v>109018.1</v>
      </c>
      <c r="E1104" s="178">
        <v>0</v>
      </c>
      <c r="F1104" s="178">
        <v>109018.1</v>
      </c>
      <c r="G1104" s="178">
        <v>0</v>
      </c>
      <c r="H1104" s="194">
        <v>109018.1</v>
      </c>
      <c r="I1104" s="89"/>
    </row>
    <row r="1105" spans="1:9" ht="15.75" x14ac:dyDescent="0.25">
      <c r="A1105" s="193" t="s">
        <v>497</v>
      </c>
      <c r="B1105" s="201" t="str">
        <f t="shared" si="22"/>
        <v>4815</v>
      </c>
      <c r="C1105" s="203" t="s">
        <v>498</v>
      </c>
      <c r="D1105" s="178">
        <v>666231.21</v>
      </c>
      <c r="E1105" s="178">
        <v>0</v>
      </c>
      <c r="F1105" s="178">
        <v>666231.21</v>
      </c>
      <c r="G1105" s="178">
        <v>0</v>
      </c>
      <c r="H1105" s="194">
        <v>666231.21</v>
      </c>
      <c r="I1105" s="89"/>
    </row>
    <row r="1106" spans="1:9" ht="15.75" x14ac:dyDescent="0.25">
      <c r="A1106" s="193" t="s">
        <v>499</v>
      </c>
      <c r="B1106" s="201" t="str">
        <f t="shared" si="22"/>
        <v>4949</v>
      </c>
      <c r="C1106" s="203" t="s">
        <v>500</v>
      </c>
      <c r="D1106" s="178">
        <v>0</v>
      </c>
      <c r="E1106" s="178">
        <v>0</v>
      </c>
      <c r="F1106" s="178">
        <v>0</v>
      </c>
      <c r="G1106" s="178">
        <v>0</v>
      </c>
      <c r="H1106" s="194">
        <v>0</v>
      </c>
      <c r="I1106" s="89"/>
    </row>
    <row r="1107" spans="1:9" ht="15.75" x14ac:dyDescent="0.25">
      <c r="A1107" s="193" t="s">
        <v>501</v>
      </c>
      <c r="B1107" s="201" t="str">
        <f t="shared" si="22"/>
        <v>5019A</v>
      </c>
      <c r="C1107" s="203" t="s">
        <v>502</v>
      </c>
      <c r="D1107" s="178">
        <v>30231198.970000003</v>
      </c>
      <c r="E1107" s="178">
        <v>0</v>
      </c>
      <c r="F1107" s="178">
        <v>30231198.970000003</v>
      </c>
      <c r="G1107" s="178">
        <v>0</v>
      </c>
      <c r="H1107" s="194">
        <v>30231198.970000003</v>
      </c>
      <c r="I1107" s="89"/>
    </row>
    <row r="1108" spans="1:9" ht="15.75" x14ac:dyDescent="0.25">
      <c r="A1108" s="193" t="s">
        <v>503</v>
      </c>
      <c r="B1108" s="201" t="str">
        <f t="shared" si="22"/>
        <v>5119A</v>
      </c>
      <c r="C1108" s="203" t="s">
        <v>504</v>
      </c>
      <c r="D1108" s="178">
        <v>29146910.039999995</v>
      </c>
      <c r="E1108" s="178">
        <v>0</v>
      </c>
      <c r="F1108" s="178">
        <v>29146910.039999995</v>
      </c>
      <c r="G1108" s="178">
        <v>0</v>
      </c>
      <c r="H1108" s="194">
        <v>29146910.039999995</v>
      </c>
      <c r="I1108" s="89"/>
    </row>
    <row r="1109" spans="1:9" ht="15.75" x14ac:dyDescent="0.25">
      <c r="A1109" s="193" t="s">
        <v>505</v>
      </c>
      <c r="B1109" s="201" t="str">
        <f t="shared" si="22"/>
        <v>5219A</v>
      </c>
      <c r="C1109" s="203" t="s">
        <v>506</v>
      </c>
      <c r="D1109" s="178">
        <v>1477365.36</v>
      </c>
      <c r="E1109" s="178">
        <v>0</v>
      </c>
      <c r="F1109" s="178">
        <v>1477365.36</v>
      </c>
      <c r="G1109" s="178">
        <v>0</v>
      </c>
      <c r="H1109" s="194">
        <v>1477365.36</v>
      </c>
      <c r="I1109" s="89"/>
    </row>
    <row r="1110" spans="1:9" ht="15.75" x14ac:dyDescent="0.25">
      <c r="A1110" s="193" t="s">
        <v>507</v>
      </c>
      <c r="B1110" s="201" t="str">
        <f t="shared" si="22"/>
        <v>5319A</v>
      </c>
      <c r="C1110" s="203" t="s">
        <v>508</v>
      </c>
      <c r="D1110" s="178">
        <v>7388939.8299999991</v>
      </c>
      <c r="E1110" s="178">
        <v>0</v>
      </c>
      <c r="F1110" s="178">
        <v>7388939.8299999991</v>
      </c>
      <c r="G1110" s="178">
        <v>0</v>
      </c>
      <c r="H1110" s="194">
        <v>7388939.8299999991</v>
      </c>
      <c r="I1110" s="89"/>
    </row>
    <row r="1111" spans="1:9" ht="15.75" x14ac:dyDescent="0.25">
      <c r="A1111" s="193" t="s">
        <v>270</v>
      </c>
      <c r="B1111" s="201" t="str">
        <f t="shared" si="22"/>
        <v>5438</v>
      </c>
      <c r="C1111" s="203" t="s">
        <v>509</v>
      </c>
      <c r="D1111" s="178">
        <v>35907.740000000005</v>
      </c>
      <c r="E1111" s="178">
        <v>0</v>
      </c>
      <c r="F1111" s="178">
        <v>35907.740000000005</v>
      </c>
      <c r="G1111" s="178">
        <v>0</v>
      </c>
      <c r="H1111" s="194">
        <v>35907.740000000005</v>
      </c>
      <c r="I1111" s="89"/>
    </row>
    <row r="1112" spans="1:9" ht="15.75" x14ac:dyDescent="0.25">
      <c r="A1112" s="193" t="s">
        <v>264</v>
      </c>
      <c r="B1112" s="201" t="str">
        <f t="shared" si="22"/>
        <v>5526</v>
      </c>
      <c r="C1112" s="203" t="s">
        <v>510</v>
      </c>
      <c r="D1112" s="178">
        <v>1676937.24</v>
      </c>
      <c r="E1112" s="178">
        <v>0</v>
      </c>
      <c r="F1112" s="178">
        <v>1676937.24</v>
      </c>
      <c r="G1112" s="178">
        <v>0</v>
      </c>
      <c r="H1112" s="194">
        <v>1676937.24</v>
      </c>
      <c r="I1112" s="89"/>
    </row>
    <row r="1113" spans="1:9" ht="15.75" x14ac:dyDescent="0.25">
      <c r="A1113" s="193" t="s">
        <v>276</v>
      </c>
      <c r="B1113" s="201" t="str">
        <f t="shared" si="22"/>
        <v>5719A</v>
      </c>
      <c r="C1113" s="203" t="s">
        <v>511</v>
      </c>
      <c r="D1113" s="178">
        <v>0</v>
      </c>
      <c r="E1113" s="178">
        <v>0</v>
      </c>
      <c r="F1113" s="178">
        <v>0</v>
      </c>
      <c r="G1113" s="178">
        <v>0</v>
      </c>
      <c r="H1113" s="194">
        <v>0</v>
      </c>
      <c r="I1113" s="89"/>
    </row>
    <row r="1114" spans="1:9" ht="15.75" x14ac:dyDescent="0.25">
      <c r="A1114" s="193" t="s">
        <v>512</v>
      </c>
      <c r="B1114" s="201" t="str">
        <f t="shared" si="22"/>
        <v>5819A</v>
      </c>
      <c r="C1114" s="203" t="s">
        <v>513</v>
      </c>
      <c r="D1114" s="178">
        <v>10820124.99</v>
      </c>
      <c r="E1114" s="178">
        <v>0</v>
      </c>
      <c r="F1114" s="178">
        <v>10820124.99</v>
      </c>
      <c r="G1114" s="178">
        <v>0</v>
      </c>
      <c r="H1114" s="194">
        <v>10820124.99</v>
      </c>
      <c r="I1114" s="89"/>
    </row>
    <row r="1115" spans="1:9" ht="15.75" x14ac:dyDescent="0.25">
      <c r="A1115" s="193" t="s">
        <v>512</v>
      </c>
      <c r="B1115" s="201" t="str">
        <f t="shared" si="22"/>
        <v>5829</v>
      </c>
      <c r="C1115" s="203" t="s">
        <v>514</v>
      </c>
      <c r="D1115" s="178">
        <v>0</v>
      </c>
      <c r="E1115" s="178">
        <v>0</v>
      </c>
      <c r="F1115" s="178">
        <v>0</v>
      </c>
      <c r="G1115" s="178">
        <v>0</v>
      </c>
      <c r="H1115" s="194">
        <v>0</v>
      </c>
      <c r="I1115" s="89"/>
    </row>
    <row r="1116" spans="1:9" ht="15.75" x14ac:dyDescent="0.25">
      <c r="A1116" s="193" t="s">
        <v>515</v>
      </c>
      <c r="B1116" s="201" t="str">
        <f t="shared" si="22"/>
        <v>5919A</v>
      </c>
      <c r="C1116" s="203" t="s">
        <v>516</v>
      </c>
      <c r="D1116" s="178">
        <v>0</v>
      </c>
      <c r="E1116" s="178">
        <v>0</v>
      </c>
      <c r="F1116" s="178">
        <v>0</v>
      </c>
      <c r="G1116" s="178">
        <v>0</v>
      </c>
      <c r="H1116" s="194">
        <v>0</v>
      </c>
      <c r="I1116" s="89"/>
    </row>
    <row r="1117" spans="1:9" ht="15.75" x14ac:dyDescent="0.25">
      <c r="A1117" s="193" t="s">
        <v>274</v>
      </c>
      <c r="B1117" s="201" t="str">
        <f t="shared" si="22"/>
        <v>6019A</v>
      </c>
      <c r="C1117" s="181" t="s">
        <v>517</v>
      </c>
      <c r="D1117" s="178">
        <v>1755518.79</v>
      </c>
      <c r="E1117" s="178">
        <v>0</v>
      </c>
      <c r="F1117" s="178">
        <v>1755518.79</v>
      </c>
      <c r="G1117" s="178">
        <v>0</v>
      </c>
      <c r="H1117" s="194">
        <v>1755518.79</v>
      </c>
      <c r="I1117" s="89"/>
    </row>
    <row r="1118" spans="1:9" ht="15.75" x14ac:dyDescent="0.25">
      <c r="A1118" s="193" t="s">
        <v>518</v>
      </c>
      <c r="B1118" s="201" t="str">
        <f t="shared" si="22"/>
        <v>6119A</v>
      </c>
      <c r="C1118" s="181" t="s">
        <v>519</v>
      </c>
      <c r="D1118" s="178">
        <v>1600972.8599999999</v>
      </c>
      <c r="E1118" s="178">
        <v>0</v>
      </c>
      <c r="F1118" s="178">
        <v>1600972.8599999999</v>
      </c>
      <c r="G1118" s="178">
        <v>0</v>
      </c>
      <c r="H1118" s="194">
        <v>1600972.8599999999</v>
      </c>
      <c r="I1118" s="89"/>
    </row>
    <row r="1119" spans="1:9" ht="15.75" x14ac:dyDescent="0.25">
      <c r="A1119" s="193" t="s">
        <v>520</v>
      </c>
      <c r="B1119" s="201" t="str">
        <f t="shared" si="22"/>
        <v>6249</v>
      </c>
      <c r="C1119" s="203" t="s">
        <v>521</v>
      </c>
      <c r="D1119" s="178">
        <v>160445.43</v>
      </c>
      <c r="E1119" s="178">
        <v>0</v>
      </c>
      <c r="F1119" s="178">
        <v>160445.43</v>
      </c>
      <c r="G1119" s="178">
        <v>0</v>
      </c>
      <c r="H1119" s="194">
        <v>160445.43</v>
      </c>
      <c r="I1119" s="89"/>
    </row>
    <row r="1120" spans="1:9" ht="15.75" x14ac:dyDescent="0.25">
      <c r="A1120" s="193" t="s">
        <v>522</v>
      </c>
      <c r="B1120" s="201" t="str">
        <f t="shared" si="22"/>
        <v>6329</v>
      </c>
      <c r="C1120" s="203" t="s">
        <v>523</v>
      </c>
      <c r="D1120" s="178">
        <v>133296.13</v>
      </c>
      <c r="E1120" s="178">
        <v>0</v>
      </c>
      <c r="F1120" s="178">
        <v>133296.13</v>
      </c>
      <c r="G1120" s="178">
        <v>0</v>
      </c>
      <c r="H1120" s="194">
        <v>133296.13</v>
      </c>
      <c r="I1120" s="89"/>
    </row>
    <row r="1121" spans="1:9" ht="15.75" x14ac:dyDescent="0.25">
      <c r="A1121" s="193" t="s">
        <v>524</v>
      </c>
      <c r="B1121" s="201" t="str">
        <f t="shared" ref="B1121:B1153" si="23">C1121</f>
        <v>6407</v>
      </c>
      <c r="C1121" s="203" t="s">
        <v>525</v>
      </c>
      <c r="D1121" s="178">
        <v>67517.009999999995</v>
      </c>
      <c r="E1121" s="178">
        <v>0</v>
      </c>
      <c r="F1121" s="178">
        <v>67517.009999999995</v>
      </c>
      <c r="G1121" s="178">
        <v>6308816.4399999995</v>
      </c>
      <c r="H1121" s="194">
        <v>6376333.4499999993</v>
      </c>
      <c r="I1121" s="89"/>
    </row>
    <row r="1122" spans="1:9" ht="15.75" x14ac:dyDescent="0.25">
      <c r="A1122" s="193" t="s">
        <v>526</v>
      </c>
      <c r="B1122" s="201" t="str">
        <f t="shared" si="23"/>
        <v>6519A</v>
      </c>
      <c r="C1122" s="203" t="s">
        <v>527</v>
      </c>
      <c r="D1122" s="178">
        <v>0</v>
      </c>
      <c r="E1122" s="178">
        <v>0</v>
      </c>
      <c r="F1122" s="178">
        <v>0</v>
      </c>
      <c r="G1122" s="178">
        <v>0</v>
      </c>
      <c r="H1122" s="194">
        <v>0</v>
      </c>
      <c r="I1122" s="89"/>
    </row>
    <row r="1123" spans="1:9" ht="15.75" x14ac:dyDescent="0.25">
      <c r="A1123" s="193" t="s">
        <v>528</v>
      </c>
      <c r="B1123" s="201" t="str">
        <f t="shared" si="23"/>
        <v>6619A</v>
      </c>
      <c r="C1123" s="203" t="s">
        <v>529</v>
      </c>
      <c r="D1123" s="178">
        <v>62917.9</v>
      </c>
      <c r="E1123" s="178">
        <v>0</v>
      </c>
      <c r="F1123" s="178">
        <v>62917.9</v>
      </c>
      <c r="G1123" s="178">
        <v>0</v>
      </c>
      <c r="H1123" s="194">
        <v>62917.9</v>
      </c>
      <c r="I1123" s="89"/>
    </row>
    <row r="1124" spans="1:9" ht="15.75" x14ac:dyDescent="0.25">
      <c r="A1124" s="193" t="s">
        <v>530</v>
      </c>
      <c r="B1124" s="201" t="str">
        <f t="shared" si="23"/>
        <v>6709A</v>
      </c>
      <c r="C1124" s="203" t="s">
        <v>531</v>
      </c>
      <c r="D1124" s="178">
        <v>86840.290000000008</v>
      </c>
      <c r="E1124" s="178">
        <v>0</v>
      </c>
      <c r="F1124" s="178">
        <v>86840.290000000008</v>
      </c>
      <c r="G1124" s="178">
        <v>0</v>
      </c>
      <c r="H1124" s="194">
        <v>86840.290000000008</v>
      </c>
      <c r="I1124" s="89"/>
    </row>
    <row r="1125" spans="1:9" ht="15.75" x14ac:dyDescent="0.25">
      <c r="A1125" s="193" t="s">
        <v>530</v>
      </c>
      <c r="B1125" s="201" t="str">
        <f t="shared" si="23"/>
        <v>6733</v>
      </c>
      <c r="C1125" s="203" t="s">
        <v>532</v>
      </c>
      <c r="D1125" s="178">
        <v>6097.82</v>
      </c>
      <c r="E1125" s="178">
        <v>0</v>
      </c>
      <c r="F1125" s="178">
        <v>6097.82</v>
      </c>
      <c r="G1125" s="178">
        <v>0</v>
      </c>
      <c r="H1125" s="194">
        <v>6097.82</v>
      </c>
      <c r="I1125" s="89"/>
    </row>
    <row r="1126" spans="1:9" ht="15.75" x14ac:dyDescent="0.25">
      <c r="A1126" s="193" t="s">
        <v>533</v>
      </c>
      <c r="B1126" s="201" t="str">
        <f t="shared" si="23"/>
        <v>6840</v>
      </c>
      <c r="C1126" s="203" t="s">
        <v>534</v>
      </c>
      <c r="D1126" s="178">
        <v>75605.489999999991</v>
      </c>
      <c r="E1126" s="178">
        <v>0</v>
      </c>
      <c r="F1126" s="178">
        <v>75605.489999999991</v>
      </c>
      <c r="G1126" s="178">
        <v>0</v>
      </c>
      <c r="H1126" s="194">
        <v>75605.489999999991</v>
      </c>
      <c r="I1126" s="89"/>
    </row>
    <row r="1127" spans="1:9" ht="15.75" x14ac:dyDescent="0.25">
      <c r="A1127" s="193" t="s">
        <v>592</v>
      </c>
      <c r="B1127" s="201">
        <f t="shared" si="23"/>
        <v>6940</v>
      </c>
      <c r="C1127" s="203">
        <v>6940</v>
      </c>
      <c r="D1127" s="178">
        <v>0</v>
      </c>
      <c r="E1127" s="178">
        <v>0</v>
      </c>
      <c r="F1127" s="178">
        <v>0</v>
      </c>
      <c r="G1127" s="178">
        <v>0</v>
      </c>
      <c r="H1127" s="194">
        <v>0</v>
      </c>
      <c r="I1127" s="89"/>
    </row>
    <row r="1128" spans="1:9" ht="15.75" x14ac:dyDescent="0.25">
      <c r="A1128" s="193" t="s">
        <v>535</v>
      </c>
      <c r="B1128" s="201" t="str">
        <f t="shared" si="23"/>
        <v>7208</v>
      </c>
      <c r="C1128" s="203" t="s">
        <v>536</v>
      </c>
      <c r="D1128" s="178">
        <v>234408.16999999998</v>
      </c>
      <c r="E1128" s="178">
        <v>0</v>
      </c>
      <c r="F1128" s="178">
        <v>234408.16999999998</v>
      </c>
      <c r="G1128" s="178">
        <v>143576.54999999999</v>
      </c>
      <c r="H1128" s="194">
        <v>377984.72</v>
      </c>
      <c r="I1128" s="89"/>
    </row>
    <row r="1129" spans="1:9" ht="15.75" x14ac:dyDescent="0.25">
      <c r="A1129" s="193" t="s">
        <v>347</v>
      </c>
      <c r="B1129" s="201" t="str">
        <f t="shared" si="23"/>
        <v>7305A</v>
      </c>
      <c r="C1129" s="203" t="s">
        <v>537</v>
      </c>
      <c r="D1129" s="178">
        <v>0</v>
      </c>
      <c r="E1129" s="178">
        <v>0</v>
      </c>
      <c r="F1129" s="178">
        <v>0</v>
      </c>
      <c r="G1129" s="178">
        <v>0</v>
      </c>
      <c r="H1129" s="194">
        <v>0</v>
      </c>
      <c r="I1129" s="89"/>
    </row>
    <row r="1130" spans="1:9" ht="15.75" x14ac:dyDescent="0.25">
      <c r="A1130" s="193" t="s">
        <v>538</v>
      </c>
      <c r="B1130" s="201" t="str">
        <f t="shared" si="23"/>
        <v>7405A</v>
      </c>
      <c r="C1130" s="203" t="s">
        <v>539</v>
      </c>
      <c r="D1130" s="178">
        <v>2373299.9500000002</v>
      </c>
      <c r="E1130" s="178">
        <v>0</v>
      </c>
      <c r="F1130" s="178">
        <v>2373299.9500000002</v>
      </c>
      <c r="G1130" s="178">
        <v>6616284.0599999996</v>
      </c>
      <c r="H1130" s="194">
        <v>8989584.0099999998</v>
      </c>
      <c r="I1130" s="89"/>
    </row>
    <row r="1131" spans="1:9" ht="15.75" x14ac:dyDescent="0.25">
      <c r="A1131" s="193" t="s">
        <v>538</v>
      </c>
      <c r="B1131" s="201" t="str">
        <f t="shared" si="23"/>
        <v>7425</v>
      </c>
      <c r="C1131" s="203" t="s">
        <v>540</v>
      </c>
      <c r="D1131" s="178">
        <v>0</v>
      </c>
      <c r="E1131" s="178">
        <v>0</v>
      </c>
      <c r="F1131" s="178">
        <v>0</v>
      </c>
      <c r="G1131" s="178">
        <v>0</v>
      </c>
      <c r="H1131" s="194">
        <v>0</v>
      </c>
      <c r="I1131" s="89"/>
    </row>
    <row r="1132" spans="1:9" ht="15.75" x14ac:dyDescent="0.25">
      <c r="A1132" s="193" t="s">
        <v>541</v>
      </c>
      <c r="B1132" s="201" t="str">
        <f t="shared" si="23"/>
        <v>7538</v>
      </c>
      <c r="C1132" s="181" t="s">
        <v>542</v>
      </c>
      <c r="D1132" s="178">
        <v>222827.24999999997</v>
      </c>
      <c r="E1132" s="178">
        <v>0</v>
      </c>
      <c r="F1132" s="178">
        <v>222827.24999999997</v>
      </c>
      <c r="G1132" s="178">
        <v>0</v>
      </c>
      <c r="H1132" s="194">
        <v>222827.24999999997</v>
      </c>
      <c r="I1132" s="89"/>
    </row>
    <row r="1133" spans="1:9" ht="15.75" x14ac:dyDescent="0.25">
      <c r="A1133" s="193" t="s">
        <v>541</v>
      </c>
      <c r="B1133" s="201" t="str">
        <f t="shared" si="23"/>
        <v>7525</v>
      </c>
      <c r="C1133" s="181" t="s">
        <v>543</v>
      </c>
      <c r="D1133" s="178">
        <v>0</v>
      </c>
      <c r="E1133" s="178">
        <v>0</v>
      </c>
      <c r="F1133" s="178">
        <v>0</v>
      </c>
      <c r="G1133" s="178">
        <v>0</v>
      </c>
      <c r="H1133" s="194">
        <v>0</v>
      </c>
      <c r="I1133" s="89"/>
    </row>
    <row r="1134" spans="1:9" ht="15.75" x14ac:dyDescent="0.25">
      <c r="A1134" s="193" t="s">
        <v>544</v>
      </c>
      <c r="B1134" s="201" t="str">
        <f t="shared" si="23"/>
        <v>7932</v>
      </c>
      <c r="C1134" s="203" t="s">
        <v>545</v>
      </c>
      <c r="D1134" s="178">
        <v>15442.410000000002</v>
      </c>
      <c r="E1134" s="178">
        <v>0</v>
      </c>
      <c r="F1134" s="178">
        <v>15442.410000000002</v>
      </c>
      <c r="G1134" s="178">
        <v>0</v>
      </c>
      <c r="H1134" s="194">
        <v>15442.410000000002</v>
      </c>
      <c r="I1134" s="89"/>
    </row>
    <row r="1135" spans="1:9" ht="15.75" x14ac:dyDescent="0.25">
      <c r="A1135" s="193" t="s">
        <v>546</v>
      </c>
      <c r="B1135" s="201" t="str">
        <f t="shared" si="23"/>
        <v>8040</v>
      </c>
      <c r="C1135" s="203" t="s">
        <v>547</v>
      </c>
      <c r="D1135" s="178">
        <v>2912.0299999999997</v>
      </c>
      <c r="E1135" s="178">
        <v>0</v>
      </c>
      <c r="F1135" s="178">
        <v>2912.0299999999997</v>
      </c>
      <c r="G1135" s="178">
        <v>0</v>
      </c>
      <c r="H1135" s="194">
        <v>2912.0299999999997</v>
      </c>
      <c r="I1135" s="89"/>
    </row>
    <row r="1136" spans="1:9" ht="15.75" x14ac:dyDescent="0.25">
      <c r="A1136" s="193" t="s">
        <v>548</v>
      </c>
      <c r="B1136" s="201" t="str">
        <f t="shared" si="23"/>
        <v>8132</v>
      </c>
      <c r="C1136" s="203" t="s">
        <v>549</v>
      </c>
      <c r="D1136" s="178">
        <v>1995.65</v>
      </c>
      <c r="E1136" s="178">
        <v>0</v>
      </c>
      <c r="F1136" s="178">
        <v>1995.65</v>
      </c>
      <c r="G1136" s="178">
        <v>0</v>
      </c>
      <c r="H1136" s="194">
        <v>1995.65</v>
      </c>
      <c r="I1136" s="89"/>
    </row>
    <row r="1137" spans="1:9" ht="15.75" x14ac:dyDescent="0.25">
      <c r="A1137" s="193" t="s">
        <v>550</v>
      </c>
      <c r="B1137" s="201" t="str">
        <f t="shared" si="23"/>
        <v>8340</v>
      </c>
      <c r="C1137" s="203" t="s">
        <v>551</v>
      </c>
      <c r="D1137" s="178">
        <v>150.6</v>
      </c>
      <c r="E1137" s="178">
        <v>0</v>
      </c>
      <c r="F1137" s="178">
        <v>150.6</v>
      </c>
      <c r="G1137" s="178">
        <v>0</v>
      </c>
      <c r="H1137" s="194">
        <v>150.6</v>
      </c>
      <c r="I1137" s="89"/>
    </row>
    <row r="1138" spans="1:9" ht="15.75" x14ac:dyDescent="0.25">
      <c r="A1138" s="193" t="s">
        <v>333</v>
      </c>
      <c r="B1138" s="201" t="str">
        <f t="shared" si="23"/>
        <v>8440</v>
      </c>
      <c r="C1138" s="203" t="s">
        <v>552</v>
      </c>
      <c r="D1138" s="178">
        <v>301.2</v>
      </c>
      <c r="E1138" s="178">
        <v>0</v>
      </c>
      <c r="F1138" s="178">
        <v>301.2</v>
      </c>
      <c r="G1138" s="178">
        <v>0</v>
      </c>
      <c r="H1138" s="194">
        <v>301.2</v>
      </c>
      <c r="I1138" s="89"/>
    </row>
    <row r="1139" spans="1:9" ht="15.75" x14ac:dyDescent="0.25">
      <c r="A1139" s="193" t="s">
        <v>553</v>
      </c>
      <c r="B1139" s="201" t="str">
        <f t="shared" si="23"/>
        <v>8809A</v>
      </c>
      <c r="C1139" s="203" t="s">
        <v>554</v>
      </c>
      <c r="D1139" s="178">
        <v>81348.029999999984</v>
      </c>
      <c r="E1139" s="178">
        <v>0</v>
      </c>
      <c r="F1139" s="178">
        <v>81348.029999999984</v>
      </c>
      <c r="G1139" s="178">
        <v>0</v>
      </c>
      <c r="H1139" s="194">
        <v>81348.029999999984</v>
      </c>
      <c r="I1139" s="89"/>
    </row>
    <row r="1140" spans="1:9" ht="15.75" x14ac:dyDescent="0.25">
      <c r="A1140" s="193" t="s">
        <v>555</v>
      </c>
      <c r="B1140" s="201" t="str">
        <f t="shared" si="23"/>
        <v>9040</v>
      </c>
      <c r="C1140" s="181" t="s">
        <v>556</v>
      </c>
      <c r="D1140" s="178">
        <v>0</v>
      </c>
      <c r="E1140" s="178">
        <v>0</v>
      </c>
      <c r="F1140" s="178">
        <v>0</v>
      </c>
      <c r="G1140" s="178">
        <v>0</v>
      </c>
      <c r="H1140" s="194">
        <v>0</v>
      </c>
      <c r="I1140" s="89"/>
    </row>
    <row r="1141" spans="1:9" ht="15.75" x14ac:dyDescent="0.25">
      <c r="A1141" s="193" t="s">
        <v>557</v>
      </c>
      <c r="B1141" s="201" t="str">
        <f t="shared" si="23"/>
        <v>9201A</v>
      </c>
      <c r="C1141" s="181" t="s">
        <v>558</v>
      </c>
      <c r="D1141" s="178">
        <v>255893.7</v>
      </c>
      <c r="E1141" s="178">
        <v>0</v>
      </c>
      <c r="F1141" s="178">
        <v>255893.7</v>
      </c>
      <c r="G1141" s="178">
        <v>0</v>
      </c>
      <c r="H1141" s="194">
        <v>255893.7</v>
      </c>
      <c r="I1141" s="89"/>
    </row>
    <row r="1142" spans="1:9" ht="15.75" x14ac:dyDescent="0.25">
      <c r="A1142" s="193" t="s">
        <v>559</v>
      </c>
      <c r="B1142" s="201" t="str">
        <f t="shared" si="23"/>
        <v>9301A</v>
      </c>
      <c r="C1142" s="181" t="s">
        <v>560</v>
      </c>
      <c r="D1142" s="178">
        <v>36627.75</v>
      </c>
      <c r="E1142" s="178">
        <v>0</v>
      </c>
      <c r="F1142" s="178">
        <v>36627.75</v>
      </c>
      <c r="G1142" s="178">
        <v>0</v>
      </c>
      <c r="H1142" s="194">
        <v>36627.75</v>
      </c>
      <c r="I1142" s="89"/>
    </row>
    <row r="1143" spans="1:9" ht="15.75" x14ac:dyDescent="0.25">
      <c r="A1143" s="193" t="s">
        <v>561</v>
      </c>
      <c r="B1143" s="201" t="str">
        <f t="shared" si="23"/>
        <v>9449</v>
      </c>
      <c r="C1143" s="181" t="s">
        <v>562</v>
      </c>
      <c r="D1143" s="178">
        <v>36482.300000000003</v>
      </c>
      <c r="E1143" s="178">
        <v>0</v>
      </c>
      <c r="F1143" s="178">
        <v>36482.300000000003</v>
      </c>
      <c r="G1143" s="178">
        <v>0</v>
      </c>
      <c r="H1143" s="194">
        <v>36482.300000000003</v>
      </c>
      <c r="I1143" s="89"/>
    </row>
    <row r="1144" spans="1:9" ht="15.75" x14ac:dyDescent="0.25">
      <c r="A1144" s="193" t="s">
        <v>563</v>
      </c>
      <c r="B1144" s="201" t="str">
        <f t="shared" si="23"/>
        <v>9618A</v>
      </c>
      <c r="C1144" s="181" t="s">
        <v>564</v>
      </c>
      <c r="D1144" s="178">
        <v>0</v>
      </c>
      <c r="E1144" s="178">
        <v>0</v>
      </c>
      <c r="F1144" s="178">
        <v>0</v>
      </c>
      <c r="G1144" s="178">
        <v>0</v>
      </c>
      <c r="H1144" s="194">
        <v>0</v>
      </c>
      <c r="I1144" s="89"/>
    </row>
    <row r="1145" spans="1:9" ht="15.75" x14ac:dyDescent="0.25">
      <c r="A1145" s="193" t="s">
        <v>566</v>
      </c>
      <c r="B1145" s="201" t="str">
        <f t="shared" si="23"/>
        <v>9818A</v>
      </c>
      <c r="C1145" s="181" t="s">
        <v>565</v>
      </c>
      <c r="D1145" s="178">
        <v>312775011.45999998</v>
      </c>
      <c r="E1145" s="178">
        <v>-4362410.0099999905</v>
      </c>
      <c r="F1145" s="178">
        <v>308412601.44999999</v>
      </c>
      <c r="G1145" s="178">
        <v>0</v>
      </c>
      <c r="H1145" s="194">
        <v>308412601.44999999</v>
      </c>
      <c r="I1145" s="89"/>
    </row>
    <row r="1146" spans="1:9" ht="15.75" x14ac:dyDescent="0.25">
      <c r="A1146" s="193" t="s">
        <v>567</v>
      </c>
      <c r="B1146" s="201" t="str">
        <f t="shared" si="23"/>
        <v>BB49</v>
      </c>
      <c r="C1146" s="181" t="s">
        <v>568</v>
      </c>
      <c r="D1146" s="178">
        <v>0</v>
      </c>
      <c r="E1146" s="178">
        <v>0</v>
      </c>
      <c r="F1146" s="178">
        <v>0</v>
      </c>
      <c r="G1146" s="178">
        <v>0</v>
      </c>
      <c r="H1146" s="194">
        <v>0</v>
      </c>
      <c r="I1146" s="89"/>
    </row>
    <row r="1147" spans="1:9" ht="15.75" x14ac:dyDescent="0.25">
      <c r="A1147" s="193" t="s">
        <v>569</v>
      </c>
      <c r="B1147" s="201" t="str">
        <f t="shared" si="23"/>
        <v>AA</v>
      </c>
      <c r="C1147" s="179" t="s">
        <v>570</v>
      </c>
      <c r="D1147" s="178"/>
      <c r="E1147" s="178">
        <v>0</v>
      </c>
      <c r="F1147" s="178">
        <v>0</v>
      </c>
      <c r="G1147" s="178">
        <v>0</v>
      </c>
      <c r="H1147" s="194">
        <v>0</v>
      </c>
      <c r="I1147" s="89"/>
    </row>
    <row r="1148" spans="1:9" ht="15.75" x14ac:dyDescent="0.25">
      <c r="A1148" s="193" t="s">
        <v>571</v>
      </c>
      <c r="B1148" s="201" t="str">
        <f t="shared" si="23"/>
        <v>BB</v>
      </c>
      <c r="C1148" s="179" t="s">
        <v>587</v>
      </c>
      <c r="D1148" s="178"/>
      <c r="E1148" s="178">
        <v>0</v>
      </c>
      <c r="F1148" s="178">
        <v>0</v>
      </c>
      <c r="G1148" s="178">
        <v>27172.21</v>
      </c>
      <c r="H1148" s="194">
        <v>27172.21</v>
      </c>
      <c r="I1148" s="89"/>
    </row>
    <row r="1149" spans="1:9" ht="15.75" x14ac:dyDescent="0.25">
      <c r="A1149" s="193" t="s">
        <v>572</v>
      </c>
      <c r="B1149" s="201" t="str">
        <f t="shared" si="23"/>
        <v>CC</v>
      </c>
      <c r="C1149" s="179" t="s">
        <v>588</v>
      </c>
      <c r="D1149" s="178"/>
      <c r="E1149" s="178">
        <v>0</v>
      </c>
      <c r="F1149" s="178">
        <v>0</v>
      </c>
      <c r="G1149" s="178">
        <v>19015511.100000001</v>
      </c>
      <c r="H1149" s="194">
        <v>19015511.100000001</v>
      </c>
      <c r="I1149" s="89"/>
    </row>
    <row r="1150" spans="1:9" ht="15.75" x14ac:dyDescent="0.25">
      <c r="A1150" s="193" t="s">
        <v>299</v>
      </c>
      <c r="B1150" s="201" t="str">
        <f t="shared" si="23"/>
        <v>DD</v>
      </c>
      <c r="C1150" s="179" t="s">
        <v>589</v>
      </c>
      <c r="D1150" s="178"/>
      <c r="E1150" s="178">
        <v>0</v>
      </c>
      <c r="F1150" s="178">
        <v>0</v>
      </c>
      <c r="G1150" s="178">
        <v>1300432.8999999999</v>
      </c>
      <c r="H1150" s="194">
        <v>1300432.8999999999</v>
      </c>
      <c r="I1150" s="89"/>
    </row>
    <row r="1151" spans="1:9" ht="15.75" x14ac:dyDescent="0.25">
      <c r="A1151" s="193" t="s">
        <v>300</v>
      </c>
      <c r="B1151" s="201" t="str">
        <f t="shared" si="23"/>
        <v>QQ</v>
      </c>
      <c r="C1151" s="181" t="s">
        <v>573</v>
      </c>
      <c r="D1151" s="178"/>
      <c r="E1151" s="178">
        <v>0</v>
      </c>
      <c r="F1151" s="178">
        <v>0</v>
      </c>
      <c r="G1151" s="178">
        <v>0</v>
      </c>
      <c r="H1151" s="194">
        <v>0</v>
      </c>
      <c r="I1151" s="89"/>
    </row>
    <row r="1152" spans="1:9" ht="15.75" x14ac:dyDescent="0.25">
      <c r="A1152" s="193" t="s">
        <v>574</v>
      </c>
      <c r="B1152" s="201" t="str">
        <f t="shared" si="23"/>
        <v>EE</v>
      </c>
      <c r="C1152" s="179" t="s">
        <v>590</v>
      </c>
      <c r="D1152" s="178"/>
      <c r="E1152" s="178">
        <v>0</v>
      </c>
      <c r="F1152" s="178">
        <v>0</v>
      </c>
      <c r="G1152" s="178">
        <v>0</v>
      </c>
      <c r="H1152" s="194">
        <v>0</v>
      </c>
      <c r="I1152" s="89"/>
    </row>
    <row r="1153" spans="1:9" ht="15.75" x14ac:dyDescent="0.25">
      <c r="A1153" s="193" t="s">
        <v>575</v>
      </c>
      <c r="B1153" s="201" t="str">
        <f t="shared" si="23"/>
        <v>RB</v>
      </c>
      <c r="C1153" s="179" t="s">
        <v>576</v>
      </c>
      <c r="D1153" s="178"/>
      <c r="E1153" s="178">
        <v>0</v>
      </c>
      <c r="F1153" s="178">
        <v>0</v>
      </c>
      <c r="G1153" s="178">
        <v>0</v>
      </c>
      <c r="H1153" s="194">
        <v>0</v>
      </c>
      <c r="I1153" s="89"/>
    </row>
    <row r="1154" spans="1:9" ht="15.75" x14ac:dyDescent="0.25">
      <c r="A1154" s="193"/>
      <c r="B1154" s="201"/>
      <c r="C1154" s="199"/>
      <c r="D1154" s="182" t="s">
        <v>577</v>
      </c>
      <c r="E1154" s="182" t="s">
        <v>577</v>
      </c>
      <c r="F1154" s="182" t="s">
        <v>577</v>
      </c>
      <c r="G1154" s="182" t="s">
        <v>577</v>
      </c>
      <c r="H1154" s="205" t="s">
        <v>577</v>
      </c>
      <c r="I1154" s="89"/>
    </row>
    <row r="1155" spans="1:9" ht="15.75" x14ac:dyDescent="0.25">
      <c r="A1155" s="193" t="s">
        <v>578</v>
      </c>
      <c r="B1155" s="201"/>
      <c r="C1155" s="199"/>
      <c r="D1155" s="178">
        <v>537179673.35000002</v>
      </c>
      <c r="E1155" s="178">
        <v>-4196025.1299999906</v>
      </c>
      <c r="F1155" s="178">
        <v>532983648.22000003</v>
      </c>
      <c r="G1155" s="178">
        <v>34115359.300000004</v>
      </c>
      <c r="H1155" s="194">
        <v>567099007.5200001</v>
      </c>
      <c r="I1155" s="89"/>
    </row>
    <row r="1156" spans="1:9" ht="15.75" x14ac:dyDescent="0.25">
      <c r="A1156" s="193"/>
      <c r="B1156" s="201"/>
      <c r="C1156" s="178"/>
      <c r="D1156" s="182" t="s">
        <v>397</v>
      </c>
      <c r="E1156" s="182" t="s">
        <v>397</v>
      </c>
      <c r="F1156" s="182" t="s">
        <v>397</v>
      </c>
      <c r="G1156" s="182" t="s">
        <v>397</v>
      </c>
      <c r="H1156" s="205" t="s">
        <v>397</v>
      </c>
      <c r="I1156" s="89"/>
    </row>
    <row r="1157" spans="1:9" ht="15.75" x14ac:dyDescent="0.25">
      <c r="A1157" s="193"/>
      <c r="B1157" s="188"/>
      <c r="C1157" s="178"/>
      <c r="D1157" s="178"/>
      <c r="E1157" s="178"/>
      <c r="F1157" s="178"/>
      <c r="G1157" s="178"/>
      <c r="H1157" s="194"/>
      <c r="I1157" s="89"/>
    </row>
    <row r="1158" spans="1:9" ht="15.75" x14ac:dyDescent="0.25">
      <c r="A1158" s="193"/>
      <c r="B1158" s="188"/>
      <c r="C1158" s="178"/>
      <c r="D1158" s="178"/>
      <c r="E1158" s="178"/>
      <c r="F1158" s="178"/>
      <c r="G1158" s="178"/>
      <c r="H1158" s="194">
        <v>258686406.07000011</v>
      </c>
      <c r="I1158" s="89"/>
    </row>
    <row r="1159" spans="1:9" ht="15.75" x14ac:dyDescent="0.25">
      <c r="A1159" s="193"/>
      <c r="B1159" s="188"/>
      <c r="C1159" s="178"/>
      <c r="D1159" s="178"/>
      <c r="E1159" s="178"/>
      <c r="F1159" s="178"/>
      <c r="G1159" s="178"/>
      <c r="H1159" s="194"/>
      <c r="I1159" s="89"/>
    </row>
    <row r="1160" spans="1:9" ht="15.75" x14ac:dyDescent="0.25">
      <c r="A1160" s="193"/>
      <c r="B1160" s="188"/>
      <c r="C1160" s="178"/>
      <c r="D1160" s="178"/>
      <c r="E1160" s="178"/>
      <c r="F1160" s="178"/>
      <c r="G1160" s="178"/>
      <c r="H1160" s="194"/>
      <c r="I1160" s="89"/>
    </row>
    <row r="1161" spans="1:9" ht="16.5" thickBot="1" x14ac:dyDescent="0.3">
      <c r="A1161" s="206"/>
      <c r="B1161" s="207"/>
      <c r="C1161" s="208"/>
      <c r="D1161" s="208"/>
      <c r="E1161" s="208"/>
      <c r="F1161" s="208"/>
      <c r="G1161" s="208" t="s">
        <v>579</v>
      </c>
      <c r="H1161" s="209">
        <v>0</v>
      </c>
      <c r="I1161" s="89"/>
    </row>
    <row r="1162" spans="1:9" ht="15.75" x14ac:dyDescent="0.25">
      <c r="A1162" s="178"/>
      <c r="B1162" s="188"/>
      <c r="C1162" s="178"/>
      <c r="D1162" s="178"/>
      <c r="E1162" s="178"/>
      <c r="F1162" s="178"/>
      <c r="G1162" s="178"/>
      <c r="H1162" s="178"/>
      <c r="I1162" s="89"/>
    </row>
    <row r="1163" spans="1:9" ht="16.5" thickBot="1" x14ac:dyDescent="0.3">
      <c r="A1163" s="178"/>
      <c r="B1163" s="188"/>
      <c r="C1163" s="178"/>
      <c r="D1163" s="178"/>
      <c r="E1163" s="178"/>
      <c r="F1163" s="178"/>
      <c r="G1163" s="178"/>
      <c r="H1163" s="178"/>
      <c r="I1163" s="89"/>
    </row>
    <row r="1164" spans="1:9" ht="15.75" x14ac:dyDescent="0.25">
      <c r="A1164" s="189"/>
      <c r="B1164" s="190"/>
      <c r="C1164" s="191"/>
      <c r="D1164" s="191" t="s">
        <v>394</v>
      </c>
      <c r="E1164" s="191"/>
      <c r="F1164" s="191"/>
      <c r="G1164" s="191"/>
      <c r="H1164" s="192"/>
      <c r="I1164" s="89"/>
    </row>
    <row r="1165" spans="1:9" ht="15.75" x14ac:dyDescent="0.25">
      <c r="A1165" s="193"/>
      <c r="B1165" s="188"/>
      <c r="C1165" s="178"/>
      <c r="D1165" s="178" t="s">
        <v>580</v>
      </c>
      <c r="E1165" s="178"/>
      <c r="F1165" s="178"/>
      <c r="G1165" s="178"/>
      <c r="H1165" s="194"/>
      <c r="I1165" s="89"/>
    </row>
    <row r="1166" spans="1:9" ht="15.75" x14ac:dyDescent="0.25">
      <c r="A1166" s="193" t="s">
        <v>600</v>
      </c>
      <c r="B1166" s="188"/>
      <c r="C1166" s="178"/>
      <c r="D1166" s="178"/>
      <c r="E1166" s="183" t="s">
        <v>396</v>
      </c>
      <c r="F1166" s="178"/>
      <c r="G1166" s="178"/>
      <c r="H1166" s="194"/>
      <c r="I1166" s="89"/>
    </row>
    <row r="1167" spans="1:9" ht="15.75" x14ac:dyDescent="0.25">
      <c r="A1167" s="195" t="s">
        <v>397</v>
      </c>
      <c r="B1167" s="196"/>
      <c r="C1167" s="197" t="s">
        <v>397</v>
      </c>
      <c r="D1167" s="197" t="s">
        <v>397</v>
      </c>
      <c r="E1167" s="197" t="s">
        <v>397</v>
      </c>
      <c r="F1167" s="197" t="s">
        <v>397</v>
      </c>
      <c r="G1167" s="197" t="s">
        <v>397</v>
      </c>
      <c r="H1167" s="198" t="s">
        <v>397</v>
      </c>
      <c r="I1167" s="89"/>
    </row>
    <row r="1168" spans="1:9" ht="15.75" x14ac:dyDescent="0.25">
      <c r="A1168" s="193" t="s">
        <v>398</v>
      </c>
      <c r="B1168" s="188"/>
      <c r="C1168" s="199"/>
      <c r="D1168" s="180" t="s">
        <v>185</v>
      </c>
      <c r="E1168" s="180" t="s">
        <v>185</v>
      </c>
      <c r="F1168" s="180" t="s">
        <v>399</v>
      </c>
      <c r="G1168" s="180" t="s">
        <v>185</v>
      </c>
      <c r="H1168" s="200" t="s">
        <v>400</v>
      </c>
      <c r="I1168" s="89"/>
    </row>
    <row r="1169" spans="1:9" ht="15.75" x14ac:dyDescent="0.25">
      <c r="A1169" s="193"/>
      <c r="B1169" s="188"/>
      <c r="C1169" s="199"/>
      <c r="D1169" s="180" t="s">
        <v>401</v>
      </c>
      <c r="E1169" s="180" t="s">
        <v>402</v>
      </c>
      <c r="F1169" s="180" t="s">
        <v>402</v>
      </c>
      <c r="G1169" s="180" t="s">
        <v>403</v>
      </c>
      <c r="H1169" s="200" t="s">
        <v>404</v>
      </c>
      <c r="I1169" s="89"/>
    </row>
    <row r="1170" spans="1:9" ht="15.75" x14ac:dyDescent="0.25">
      <c r="A1170" s="193"/>
      <c r="B1170" s="188"/>
      <c r="C1170" s="199"/>
      <c r="D1170" s="180" t="s">
        <v>405</v>
      </c>
      <c r="E1170" s="180" t="s">
        <v>406</v>
      </c>
      <c r="F1170" s="178"/>
      <c r="G1170" s="180" t="s">
        <v>406</v>
      </c>
      <c r="H1170" s="200" t="s">
        <v>581</v>
      </c>
      <c r="I1170" s="89"/>
    </row>
    <row r="1171" spans="1:9" ht="15.75" x14ac:dyDescent="0.25">
      <c r="A1171" s="195" t="s">
        <v>397</v>
      </c>
      <c r="B1171" s="196"/>
      <c r="C1171" s="197" t="s">
        <v>397</v>
      </c>
      <c r="D1171" s="197" t="s">
        <v>397</v>
      </c>
      <c r="E1171" s="197" t="s">
        <v>397</v>
      </c>
      <c r="F1171" s="197" t="s">
        <v>397</v>
      </c>
      <c r="G1171" s="197" t="s">
        <v>397</v>
      </c>
      <c r="H1171" s="198" t="s">
        <v>397</v>
      </c>
      <c r="I1171" s="89"/>
    </row>
    <row r="1172" spans="1:9" ht="15.75" x14ac:dyDescent="0.25">
      <c r="A1172" s="193" t="s">
        <v>408</v>
      </c>
      <c r="B1172" s="201" t="str">
        <f>C1172</f>
        <v>00</v>
      </c>
      <c r="C1172" s="202" t="s">
        <v>409</v>
      </c>
      <c r="D1172" s="178"/>
      <c r="E1172" s="178">
        <v>132127.1</v>
      </c>
      <c r="F1172" s="178">
        <v>132127.1</v>
      </c>
      <c r="G1172" s="178">
        <v>0</v>
      </c>
      <c r="H1172" s="194">
        <v>132127.1</v>
      </c>
      <c r="I1172" s="89"/>
    </row>
    <row r="1173" spans="1:9" ht="15.75" x14ac:dyDescent="0.25">
      <c r="A1173" s="193" t="s">
        <v>410</v>
      </c>
      <c r="B1173" s="201" t="str">
        <f t="shared" ref="B1173:B1236" si="24">C1173</f>
        <v>0201A</v>
      </c>
      <c r="C1173" s="203" t="s">
        <v>411</v>
      </c>
      <c r="D1173" s="178">
        <v>7443498.6099999994</v>
      </c>
      <c r="E1173" s="178">
        <v>0</v>
      </c>
      <c r="F1173" s="178">
        <v>7443498.6099999994</v>
      </c>
      <c r="G1173" s="178">
        <v>0</v>
      </c>
      <c r="H1173" s="194">
        <v>7443498.6099999994</v>
      </c>
      <c r="I1173" s="89"/>
    </row>
    <row r="1174" spans="1:9" ht="15.75" x14ac:dyDescent="0.25">
      <c r="A1174" s="193" t="s">
        <v>410</v>
      </c>
      <c r="B1174" s="201" t="str">
        <f t="shared" si="24"/>
        <v>0237</v>
      </c>
      <c r="C1174" s="203" t="s">
        <v>412</v>
      </c>
      <c r="D1174" s="178">
        <v>162985.19</v>
      </c>
      <c r="E1174" s="178">
        <v>0</v>
      </c>
      <c r="F1174" s="178">
        <v>162985.19</v>
      </c>
      <c r="G1174" s="178">
        <v>0</v>
      </c>
      <c r="H1174" s="194">
        <v>162985.19</v>
      </c>
      <c r="I1174" s="89"/>
    </row>
    <row r="1175" spans="1:9" ht="15.75" x14ac:dyDescent="0.25">
      <c r="A1175" s="193" t="s">
        <v>413</v>
      </c>
      <c r="B1175" s="201" t="str">
        <f t="shared" si="24"/>
        <v>0302A</v>
      </c>
      <c r="C1175" s="203" t="s">
        <v>414</v>
      </c>
      <c r="D1175" s="178">
        <v>27937.079999999998</v>
      </c>
      <c r="E1175" s="178">
        <v>0</v>
      </c>
      <c r="F1175" s="178">
        <v>27937.079999999998</v>
      </c>
      <c r="G1175" s="178">
        <v>0</v>
      </c>
      <c r="H1175" s="194">
        <v>27937.079999999998</v>
      </c>
      <c r="I1175" s="89"/>
    </row>
    <row r="1176" spans="1:9" ht="15.75" x14ac:dyDescent="0.25">
      <c r="A1176" s="193" t="s">
        <v>415</v>
      </c>
      <c r="B1176" s="201" t="str">
        <f t="shared" si="24"/>
        <v>0410</v>
      </c>
      <c r="C1176" s="203" t="s">
        <v>416</v>
      </c>
      <c r="D1176" s="178">
        <v>561323</v>
      </c>
      <c r="E1176" s="178">
        <v>0</v>
      </c>
      <c r="F1176" s="178">
        <v>561323</v>
      </c>
      <c r="G1176" s="178">
        <v>0</v>
      </c>
      <c r="H1176" s="194">
        <v>561323</v>
      </c>
      <c r="I1176" s="89"/>
    </row>
    <row r="1177" spans="1:9" ht="15.75" x14ac:dyDescent="0.25">
      <c r="A1177" s="193" t="s">
        <v>417</v>
      </c>
      <c r="B1177" s="201" t="str">
        <f t="shared" si="24"/>
        <v>0519A</v>
      </c>
      <c r="C1177" s="181" t="s">
        <v>418</v>
      </c>
      <c r="D1177" s="178">
        <v>0</v>
      </c>
      <c r="E1177" s="178">
        <v>0</v>
      </c>
      <c r="F1177" s="178">
        <v>0</v>
      </c>
      <c r="G1177" s="178">
        <v>0</v>
      </c>
      <c r="H1177" s="194">
        <v>0</v>
      </c>
      <c r="I1177" s="89"/>
    </row>
    <row r="1178" spans="1:9" ht="15.75" x14ac:dyDescent="0.25">
      <c r="A1178" s="193" t="s">
        <v>419</v>
      </c>
      <c r="B1178" s="201" t="str">
        <f t="shared" si="24"/>
        <v>0602A</v>
      </c>
      <c r="C1178" s="203" t="s">
        <v>420</v>
      </c>
      <c r="D1178" s="178">
        <v>0</v>
      </c>
      <c r="E1178" s="178">
        <v>0</v>
      </c>
      <c r="F1178" s="178">
        <v>0</v>
      </c>
      <c r="G1178" s="178">
        <v>0</v>
      </c>
      <c r="H1178" s="194">
        <v>0</v>
      </c>
      <c r="I1178" s="89"/>
    </row>
    <row r="1179" spans="1:9" ht="15.75" x14ac:dyDescent="0.25">
      <c r="A1179" s="193" t="s">
        <v>421</v>
      </c>
      <c r="B1179" s="201" t="str">
        <f t="shared" si="24"/>
        <v>0719A</v>
      </c>
      <c r="C1179" s="181" t="s">
        <v>422</v>
      </c>
      <c r="D1179" s="178">
        <v>325832.44</v>
      </c>
      <c r="E1179" s="178">
        <v>0</v>
      </c>
      <c r="F1179" s="178">
        <v>325832.44</v>
      </c>
      <c r="G1179" s="178">
        <v>0</v>
      </c>
      <c r="H1179" s="194">
        <v>325832.44</v>
      </c>
      <c r="I1179" s="89"/>
    </row>
    <row r="1180" spans="1:9" ht="15.75" x14ac:dyDescent="0.25">
      <c r="A1180" s="193" t="s">
        <v>423</v>
      </c>
      <c r="B1180" s="201" t="str">
        <f t="shared" si="24"/>
        <v>0802A</v>
      </c>
      <c r="C1180" s="181" t="s">
        <v>424</v>
      </c>
      <c r="D1180" s="178">
        <v>16605.98</v>
      </c>
      <c r="E1180" s="178">
        <v>0</v>
      </c>
      <c r="F1180" s="178">
        <v>16605.98</v>
      </c>
      <c r="G1180" s="178">
        <v>0</v>
      </c>
      <c r="H1180" s="194">
        <v>16605.98</v>
      </c>
      <c r="I1180" s="89"/>
    </row>
    <row r="1181" spans="1:9" ht="15.75" x14ac:dyDescent="0.25">
      <c r="A1181" s="193" t="s">
        <v>425</v>
      </c>
      <c r="B1181" s="201" t="str">
        <f t="shared" si="24"/>
        <v>0940</v>
      </c>
      <c r="C1181" s="181" t="s">
        <v>426</v>
      </c>
      <c r="D1181" s="178">
        <v>1738.64</v>
      </c>
      <c r="E1181" s="178">
        <v>0</v>
      </c>
      <c r="F1181" s="178">
        <v>1738.64</v>
      </c>
      <c r="G1181" s="178">
        <v>0</v>
      </c>
      <c r="H1181" s="194">
        <v>1738.64</v>
      </c>
      <c r="I1181" s="89"/>
    </row>
    <row r="1182" spans="1:9" ht="15.75" x14ac:dyDescent="0.25">
      <c r="A1182" s="193" t="s">
        <v>427</v>
      </c>
      <c r="B1182" s="201" t="str">
        <f t="shared" si="24"/>
        <v>1010</v>
      </c>
      <c r="C1182" s="181" t="s">
        <v>428</v>
      </c>
      <c r="D1182" s="178">
        <v>71729.81</v>
      </c>
      <c r="E1182" s="178">
        <v>0</v>
      </c>
      <c r="F1182" s="178">
        <v>71729.81</v>
      </c>
      <c r="G1182" s="178">
        <v>0</v>
      </c>
      <c r="H1182" s="194">
        <v>71729.81</v>
      </c>
      <c r="I1182" s="89"/>
    </row>
    <row r="1183" spans="1:9" ht="15.75" x14ac:dyDescent="0.25">
      <c r="A1183" s="193" t="s">
        <v>429</v>
      </c>
      <c r="B1183" s="201" t="str">
        <f t="shared" si="24"/>
        <v>1206A</v>
      </c>
      <c r="C1183" s="203" t="s">
        <v>430</v>
      </c>
      <c r="D1183" s="178">
        <v>2787274.13</v>
      </c>
      <c r="E1183" s="178">
        <v>0</v>
      </c>
      <c r="F1183" s="178">
        <v>2787274.13</v>
      </c>
      <c r="G1183" s="178">
        <v>0</v>
      </c>
      <c r="H1183" s="194">
        <v>2787274.13</v>
      </c>
      <c r="I1183" s="89"/>
    </row>
    <row r="1184" spans="1:9" ht="15.75" x14ac:dyDescent="0.25">
      <c r="A1184" s="193" t="s">
        <v>429</v>
      </c>
      <c r="B1184" s="201" t="str">
        <f t="shared" si="24"/>
        <v>1236</v>
      </c>
      <c r="C1184" s="203" t="s">
        <v>431</v>
      </c>
      <c r="D1184" s="178">
        <v>1513592.45</v>
      </c>
      <c r="E1184" s="178">
        <v>0</v>
      </c>
      <c r="F1184" s="178">
        <v>1513592.45</v>
      </c>
      <c r="G1184" s="178">
        <v>0</v>
      </c>
      <c r="H1184" s="194">
        <v>1513592.45</v>
      </c>
      <c r="I1184" s="89"/>
    </row>
    <row r="1185" spans="1:9" ht="15.75" x14ac:dyDescent="0.25">
      <c r="A1185" s="193" t="s">
        <v>432</v>
      </c>
      <c r="B1185" s="201" t="str">
        <f t="shared" si="24"/>
        <v>1310</v>
      </c>
      <c r="C1185" s="203" t="s">
        <v>433</v>
      </c>
      <c r="D1185" s="178">
        <v>75063.240000000005</v>
      </c>
      <c r="E1185" s="178">
        <v>0</v>
      </c>
      <c r="F1185" s="178">
        <v>75063.240000000005</v>
      </c>
      <c r="G1185" s="178">
        <v>0</v>
      </c>
      <c r="H1185" s="194">
        <v>75063.240000000005</v>
      </c>
      <c r="I1185" s="89"/>
    </row>
    <row r="1186" spans="1:9" ht="15.75" x14ac:dyDescent="0.25">
      <c r="A1186" s="193" t="s">
        <v>21</v>
      </c>
      <c r="B1186" s="201" t="str">
        <f t="shared" si="24"/>
        <v>1524A</v>
      </c>
      <c r="C1186" s="203" t="s">
        <v>434</v>
      </c>
      <c r="D1186" s="178">
        <v>1239440</v>
      </c>
      <c r="E1186" s="178">
        <v>0</v>
      </c>
      <c r="F1186" s="178">
        <v>1239440</v>
      </c>
      <c r="G1186" s="178">
        <v>0</v>
      </c>
      <c r="H1186" s="194">
        <v>1239440</v>
      </c>
      <c r="I1186" s="89"/>
    </row>
    <row r="1187" spans="1:9" ht="15.75" x14ac:dyDescent="0.25">
      <c r="A1187" s="193" t="s">
        <v>284</v>
      </c>
      <c r="B1187" s="201" t="str">
        <f t="shared" si="24"/>
        <v>1649</v>
      </c>
      <c r="C1187" s="181" t="s">
        <v>435</v>
      </c>
      <c r="D1187" s="178">
        <v>0</v>
      </c>
      <c r="E1187" s="178">
        <v>0</v>
      </c>
      <c r="F1187" s="178">
        <v>0</v>
      </c>
      <c r="G1187" s="178">
        <v>0</v>
      </c>
      <c r="H1187" s="194">
        <v>0</v>
      </c>
      <c r="I1187" s="89"/>
    </row>
    <row r="1188" spans="1:9" ht="15.75" x14ac:dyDescent="0.25">
      <c r="A1188" s="204" t="s">
        <v>436</v>
      </c>
      <c r="B1188" s="201" t="str">
        <f t="shared" si="24"/>
        <v>1710</v>
      </c>
      <c r="C1188" s="181" t="s">
        <v>437</v>
      </c>
      <c r="D1188" s="178">
        <v>0</v>
      </c>
      <c r="E1188" s="178">
        <v>0</v>
      </c>
      <c r="F1188" s="178">
        <v>0</v>
      </c>
      <c r="G1188" s="178">
        <v>0</v>
      </c>
      <c r="H1188" s="194">
        <v>0</v>
      </c>
      <c r="I1188" s="89"/>
    </row>
    <row r="1189" spans="1:9" ht="15.75" x14ac:dyDescent="0.25">
      <c r="A1189" s="204" t="s">
        <v>438</v>
      </c>
      <c r="B1189" s="201" t="str">
        <f t="shared" si="24"/>
        <v>1841</v>
      </c>
      <c r="C1189" s="181" t="s">
        <v>439</v>
      </c>
      <c r="D1189" s="178">
        <v>189289.23</v>
      </c>
      <c r="E1189" s="178">
        <v>0</v>
      </c>
      <c r="F1189" s="178">
        <v>189289.23</v>
      </c>
      <c r="G1189" s="178">
        <v>0</v>
      </c>
      <c r="H1189" s="194">
        <v>189289.23</v>
      </c>
      <c r="I1189" s="89"/>
    </row>
    <row r="1190" spans="1:9" ht="15.75" x14ac:dyDescent="0.25">
      <c r="A1190" s="193" t="s">
        <v>440</v>
      </c>
      <c r="B1190" s="201" t="str">
        <f t="shared" si="24"/>
        <v>2024A</v>
      </c>
      <c r="C1190" s="181" t="s">
        <v>441</v>
      </c>
      <c r="D1190" s="178">
        <v>0</v>
      </c>
      <c r="E1190" s="178">
        <v>0</v>
      </c>
      <c r="F1190" s="178">
        <v>0</v>
      </c>
      <c r="G1190" s="178">
        <v>0</v>
      </c>
      <c r="H1190" s="194">
        <v>0</v>
      </c>
      <c r="I1190" s="89"/>
    </row>
    <row r="1191" spans="1:9" ht="15.75" x14ac:dyDescent="0.25">
      <c r="A1191" s="193" t="s">
        <v>442</v>
      </c>
      <c r="B1191" s="201" t="str">
        <f t="shared" si="24"/>
        <v>2124A</v>
      </c>
      <c r="C1191" s="181" t="s">
        <v>443</v>
      </c>
      <c r="D1191" s="178">
        <v>0</v>
      </c>
      <c r="E1191" s="178">
        <v>0</v>
      </c>
      <c r="F1191" s="178">
        <v>0</v>
      </c>
      <c r="G1191" s="178">
        <v>0</v>
      </c>
      <c r="H1191" s="194">
        <v>0</v>
      </c>
      <c r="I1191" s="89"/>
    </row>
    <row r="1192" spans="1:9" ht="15.75" x14ac:dyDescent="0.25">
      <c r="A1192" s="193" t="s">
        <v>444</v>
      </c>
      <c r="B1192" s="201" t="str">
        <f t="shared" si="24"/>
        <v>2249</v>
      </c>
      <c r="C1192" s="181" t="s">
        <v>445</v>
      </c>
      <c r="D1192" s="178">
        <v>9229204.2100000009</v>
      </c>
      <c r="E1192" s="178">
        <v>0</v>
      </c>
      <c r="F1192" s="178">
        <v>9229204.2100000009</v>
      </c>
      <c r="G1192" s="178">
        <v>0</v>
      </c>
      <c r="H1192" s="194">
        <v>9229204.2100000009</v>
      </c>
      <c r="I1192" s="89"/>
    </row>
    <row r="1193" spans="1:9" ht="15.75" x14ac:dyDescent="0.25">
      <c r="A1193" s="193" t="s">
        <v>446</v>
      </c>
      <c r="B1193" s="201" t="str">
        <f t="shared" si="24"/>
        <v>2339</v>
      </c>
      <c r="C1193" s="181" t="s">
        <v>447</v>
      </c>
      <c r="D1193" s="178">
        <v>894145.12</v>
      </c>
      <c r="E1193" s="178">
        <v>0</v>
      </c>
      <c r="F1193" s="178">
        <v>894145.12</v>
      </c>
      <c r="G1193" s="178">
        <v>0</v>
      </c>
      <c r="H1193" s="194">
        <v>894145.12</v>
      </c>
      <c r="I1193" s="89"/>
    </row>
    <row r="1194" spans="1:9" ht="15.75" x14ac:dyDescent="0.25">
      <c r="A1194" s="193" t="s">
        <v>448</v>
      </c>
      <c r="B1194" s="201" t="str">
        <f t="shared" si="24"/>
        <v>2449</v>
      </c>
      <c r="C1194" s="181" t="s">
        <v>449</v>
      </c>
      <c r="D1194" s="178">
        <v>39994.550000000003</v>
      </c>
      <c r="E1194" s="178">
        <v>0</v>
      </c>
      <c r="F1194" s="178">
        <v>39994.550000000003</v>
      </c>
      <c r="G1194" s="178">
        <v>0</v>
      </c>
      <c r="H1194" s="194">
        <v>39994.550000000003</v>
      </c>
      <c r="I1194" s="89"/>
    </row>
    <row r="1195" spans="1:9" ht="15.75" x14ac:dyDescent="0.25">
      <c r="A1195" s="193" t="s">
        <v>450</v>
      </c>
      <c r="B1195" s="201" t="str">
        <f t="shared" si="24"/>
        <v>2503A</v>
      </c>
      <c r="C1195" s="203" t="s">
        <v>451</v>
      </c>
      <c r="D1195" s="178">
        <v>0</v>
      </c>
      <c r="E1195" s="178">
        <v>0</v>
      </c>
      <c r="F1195" s="178">
        <v>0</v>
      </c>
      <c r="G1195" s="178">
        <v>0</v>
      </c>
      <c r="H1195" s="194">
        <v>0</v>
      </c>
      <c r="I1195" s="89"/>
    </row>
    <row r="1196" spans="1:9" ht="15.75" x14ac:dyDescent="0.25">
      <c r="A1196" s="193" t="s">
        <v>452</v>
      </c>
      <c r="B1196" s="201" t="str">
        <f t="shared" si="24"/>
        <v>2604A</v>
      </c>
      <c r="C1196" s="203" t="s">
        <v>453</v>
      </c>
      <c r="D1196" s="178">
        <v>7113964.5299999993</v>
      </c>
      <c r="E1196" s="178">
        <v>0</v>
      </c>
      <c r="F1196" s="178">
        <v>7113964.5299999993</v>
      </c>
      <c r="G1196" s="178">
        <v>0</v>
      </c>
      <c r="H1196" s="194">
        <v>7113964.5299999993</v>
      </c>
      <c r="I1196" s="89"/>
    </row>
    <row r="1197" spans="1:9" ht="15.75" x14ac:dyDescent="0.25">
      <c r="A1197" s="193" t="s">
        <v>454</v>
      </c>
      <c r="B1197" s="201" t="str">
        <f t="shared" si="24"/>
        <v>2703A</v>
      </c>
      <c r="C1197" s="181" t="s">
        <v>455</v>
      </c>
      <c r="D1197" s="178">
        <v>80320674.700000018</v>
      </c>
      <c r="E1197" s="178">
        <v>0</v>
      </c>
      <c r="F1197" s="178">
        <v>80320674.700000018</v>
      </c>
      <c r="G1197" s="178">
        <v>0</v>
      </c>
      <c r="H1197" s="194">
        <v>80320674.700000018</v>
      </c>
      <c r="I1197" s="89"/>
    </row>
    <row r="1198" spans="1:9" ht="15.75" x14ac:dyDescent="0.25">
      <c r="A1198" s="193" t="s">
        <v>456</v>
      </c>
      <c r="B1198" s="201" t="str">
        <f t="shared" si="24"/>
        <v>2824A</v>
      </c>
      <c r="C1198" s="181" t="s">
        <v>457</v>
      </c>
      <c r="D1198" s="178">
        <v>0</v>
      </c>
      <c r="E1198" s="178">
        <v>0</v>
      </c>
      <c r="F1198" s="178">
        <v>0</v>
      </c>
      <c r="G1198" s="178">
        <v>0</v>
      </c>
      <c r="H1198" s="194">
        <v>0</v>
      </c>
      <c r="I1198" s="89"/>
    </row>
    <row r="1199" spans="1:9" ht="15.75" x14ac:dyDescent="0.25">
      <c r="A1199" s="193" t="s">
        <v>458</v>
      </c>
      <c r="B1199" s="201" t="str">
        <f t="shared" si="24"/>
        <v>2934</v>
      </c>
      <c r="C1199" s="203" t="s">
        <v>459</v>
      </c>
      <c r="D1199" s="178">
        <v>24948.71</v>
      </c>
      <c r="E1199" s="178">
        <v>0</v>
      </c>
      <c r="F1199" s="178">
        <v>24948.71</v>
      </c>
      <c r="G1199" s="178">
        <v>0</v>
      </c>
      <c r="H1199" s="194">
        <v>24948.71</v>
      </c>
      <c r="I1199" s="89"/>
    </row>
    <row r="1200" spans="1:9" ht="15.75" x14ac:dyDescent="0.25">
      <c r="A1200" s="193" t="s">
        <v>460</v>
      </c>
      <c r="B1200" s="201" t="str">
        <f t="shared" si="24"/>
        <v>3049</v>
      </c>
      <c r="C1200" s="203" t="s">
        <v>461</v>
      </c>
      <c r="D1200" s="178">
        <v>1031474.27</v>
      </c>
      <c r="E1200" s="178">
        <v>0</v>
      </c>
      <c r="F1200" s="178">
        <v>1031474.27</v>
      </c>
      <c r="G1200" s="178">
        <v>0</v>
      </c>
      <c r="H1200" s="194">
        <v>1031474.27</v>
      </c>
      <c r="I1200" s="89"/>
    </row>
    <row r="1201" spans="1:9" ht="15.75" x14ac:dyDescent="0.25">
      <c r="A1201" s="193" t="s">
        <v>462</v>
      </c>
      <c r="B1201" s="201" t="str">
        <f t="shared" si="24"/>
        <v>3215</v>
      </c>
      <c r="C1201" s="181" t="s">
        <v>463</v>
      </c>
      <c r="D1201" s="178">
        <v>1007616.4700000001</v>
      </c>
      <c r="E1201" s="178">
        <v>0</v>
      </c>
      <c r="F1201" s="178">
        <v>1007616.4700000001</v>
      </c>
      <c r="G1201" s="178">
        <v>0</v>
      </c>
      <c r="H1201" s="194">
        <v>1007616.4700000001</v>
      </c>
      <c r="I1201" s="89"/>
    </row>
    <row r="1202" spans="1:9" ht="15.75" x14ac:dyDescent="0.25">
      <c r="A1202" s="193" t="s">
        <v>464</v>
      </c>
      <c r="B1202" s="201" t="str">
        <f t="shared" si="24"/>
        <v>3303A</v>
      </c>
      <c r="C1202" s="203" t="s">
        <v>465</v>
      </c>
      <c r="D1202" s="178">
        <v>0</v>
      </c>
      <c r="E1202" s="178">
        <v>0</v>
      </c>
      <c r="F1202" s="178">
        <v>0</v>
      </c>
      <c r="G1202" s="178">
        <v>0</v>
      </c>
      <c r="H1202" s="194">
        <v>0</v>
      </c>
      <c r="I1202" s="89"/>
    </row>
    <row r="1203" spans="1:9" ht="15.75" x14ac:dyDescent="0.25">
      <c r="A1203" s="193" t="s">
        <v>466</v>
      </c>
      <c r="B1203" s="201" t="str">
        <f t="shared" si="24"/>
        <v>3410</v>
      </c>
      <c r="C1203" s="181" t="s">
        <v>467</v>
      </c>
      <c r="D1203" s="178">
        <v>4841.3000000000011</v>
      </c>
      <c r="E1203" s="178">
        <v>0</v>
      </c>
      <c r="F1203" s="178">
        <v>4841.3000000000011</v>
      </c>
      <c r="G1203" s="178">
        <v>0</v>
      </c>
      <c r="H1203" s="194">
        <v>4841.3000000000011</v>
      </c>
      <c r="I1203" s="89"/>
    </row>
    <row r="1204" spans="1:9" ht="15.75" x14ac:dyDescent="0.25">
      <c r="A1204" s="193" t="s">
        <v>468</v>
      </c>
      <c r="B1204" s="201" t="str">
        <f t="shared" si="24"/>
        <v>3509A</v>
      </c>
      <c r="C1204" s="181" t="s">
        <v>469</v>
      </c>
      <c r="D1204" s="178">
        <v>12663.689999999999</v>
      </c>
      <c r="E1204" s="178">
        <v>0</v>
      </c>
      <c r="F1204" s="178">
        <v>12663.689999999999</v>
      </c>
      <c r="G1204" s="178">
        <v>0</v>
      </c>
      <c r="H1204" s="194">
        <v>12663.689999999999</v>
      </c>
      <c r="I1204" s="89"/>
    </row>
    <row r="1205" spans="1:9" ht="15.75" x14ac:dyDescent="0.25">
      <c r="A1205" s="193" t="s">
        <v>470</v>
      </c>
      <c r="B1205" s="201" t="str">
        <f t="shared" si="24"/>
        <v>3611</v>
      </c>
      <c r="C1205" s="181" t="s">
        <v>471</v>
      </c>
      <c r="D1205" s="178">
        <v>73918.100000000006</v>
      </c>
      <c r="E1205" s="178">
        <v>0</v>
      </c>
      <c r="F1205" s="178">
        <v>73918.100000000006</v>
      </c>
      <c r="G1205" s="178">
        <v>0</v>
      </c>
      <c r="H1205" s="194">
        <v>73918.100000000006</v>
      </c>
      <c r="I1205" s="89"/>
    </row>
    <row r="1206" spans="1:9" ht="15.75" x14ac:dyDescent="0.25">
      <c r="A1206" s="193" t="s">
        <v>472</v>
      </c>
      <c r="B1206" s="201" t="str">
        <f t="shared" si="24"/>
        <v>3730</v>
      </c>
      <c r="C1206" s="181" t="s">
        <v>473</v>
      </c>
      <c r="D1206" s="178">
        <v>14661.71</v>
      </c>
      <c r="E1206" s="178">
        <v>0</v>
      </c>
      <c r="F1206" s="178">
        <v>14661.71</v>
      </c>
      <c r="G1206" s="178">
        <v>0</v>
      </c>
      <c r="H1206" s="194">
        <v>14661.71</v>
      </c>
      <c r="I1206" s="89"/>
    </row>
    <row r="1207" spans="1:9" ht="15.75" x14ac:dyDescent="0.25">
      <c r="A1207" s="193" t="s">
        <v>474</v>
      </c>
      <c r="B1207" s="201" t="str">
        <f t="shared" si="24"/>
        <v>3831</v>
      </c>
      <c r="C1207" s="181" t="s">
        <v>475</v>
      </c>
      <c r="D1207" s="178">
        <v>18563.809999999998</v>
      </c>
      <c r="E1207" s="178">
        <v>0</v>
      </c>
      <c r="F1207" s="178">
        <v>18563.809999999998</v>
      </c>
      <c r="G1207" s="178">
        <v>0</v>
      </c>
      <c r="H1207" s="194">
        <v>18563.809999999998</v>
      </c>
      <c r="I1207" s="89"/>
    </row>
    <row r="1208" spans="1:9" ht="15.75" x14ac:dyDescent="0.25">
      <c r="A1208" s="193" t="s">
        <v>476</v>
      </c>
      <c r="B1208" s="201" t="str">
        <f t="shared" si="24"/>
        <v>3909A</v>
      </c>
      <c r="C1208" s="181" t="s">
        <v>477</v>
      </c>
      <c r="D1208" s="178">
        <v>6369.21</v>
      </c>
      <c r="E1208" s="178">
        <v>0</v>
      </c>
      <c r="F1208" s="178">
        <v>6369.21</v>
      </c>
      <c r="G1208" s="178">
        <v>0</v>
      </c>
      <c r="H1208" s="194">
        <v>6369.21</v>
      </c>
      <c r="I1208" s="89"/>
    </row>
    <row r="1209" spans="1:9" ht="15.75" x14ac:dyDescent="0.25">
      <c r="A1209" s="193" t="s">
        <v>478</v>
      </c>
      <c r="B1209" s="201" t="str">
        <f t="shared" si="24"/>
        <v>4012</v>
      </c>
      <c r="C1209" s="181" t="s">
        <v>479</v>
      </c>
      <c r="D1209" s="178">
        <v>1794650.04</v>
      </c>
      <c r="E1209" s="178">
        <v>0</v>
      </c>
      <c r="F1209" s="178">
        <v>1794650.04</v>
      </c>
      <c r="G1209" s="178">
        <v>69120.160000000003</v>
      </c>
      <c r="H1209" s="194">
        <v>1863770.2</v>
      </c>
      <c r="I1209" s="89"/>
    </row>
    <row r="1210" spans="1:9" ht="15.75" x14ac:dyDescent="0.25">
      <c r="A1210" s="193" t="s">
        <v>478</v>
      </c>
      <c r="B1210" s="201" t="str">
        <f t="shared" si="24"/>
        <v>4033</v>
      </c>
      <c r="C1210" s="181" t="s">
        <v>480</v>
      </c>
      <c r="D1210" s="178">
        <v>101865.66</v>
      </c>
      <c r="E1210" s="178">
        <v>0</v>
      </c>
      <c r="F1210" s="178">
        <v>101865.66</v>
      </c>
      <c r="G1210" s="178">
        <v>0</v>
      </c>
      <c r="H1210" s="194">
        <v>101865.66</v>
      </c>
      <c r="I1210" s="89"/>
    </row>
    <row r="1211" spans="1:9" ht="15.75" x14ac:dyDescent="0.25">
      <c r="A1211" s="193" t="s">
        <v>481</v>
      </c>
      <c r="B1211" s="201" t="str">
        <f t="shared" si="24"/>
        <v>4110</v>
      </c>
      <c r="C1211" s="203" t="s">
        <v>482</v>
      </c>
      <c r="D1211" s="178">
        <v>1518082.94</v>
      </c>
      <c r="E1211" s="178">
        <v>0</v>
      </c>
      <c r="F1211" s="178">
        <v>1518082.94</v>
      </c>
      <c r="G1211" s="178">
        <v>59240.23</v>
      </c>
      <c r="H1211" s="194">
        <v>1577323.17</v>
      </c>
      <c r="I1211" s="89"/>
    </row>
    <row r="1212" spans="1:9" ht="15.75" x14ac:dyDescent="0.25">
      <c r="A1212" s="193" t="s">
        <v>481</v>
      </c>
      <c r="B1212" s="201" t="str">
        <f t="shared" si="24"/>
        <v>4128</v>
      </c>
      <c r="C1212" s="203" t="s">
        <v>483</v>
      </c>
      <c r="D1212" s="178">
        <v>3895752.04</v>
      </c>
      <c r="E1212" s="178">
        <v>0</v>
      </c>
      <c r="F1212" s="178">
        <v>3895752.04</v>
      </c>
      <c r="G1212" s="178">
        <v>0</v>
      </c>
      <c r="H1212" s="194">
        <v>3895752.04</v>
      </c>
      <c r="I1212" s="89"/>
    </row>
    <row r="1213" spans="1:9" ht="15.75" x14ac:dyDescent="0.25">
      <c r="A1213" s="193" t="s">
        <v>481</v>
      </c>
      <c r="B1213" s="201" t="str">
        <f t="shared" si="24"/>
        <v>4125</v>
      </c>
      <c r="C1213" s="203" t="s">
        <v>484</v>
      </c>
      <c r="D1213" s="178">
        <v>0</v>
      </c>
      <c r="E1213" s="178">
        <v>0</v>
      </c>
      <c r="F1213" s="178">
        <v>0</v>
      </c>
      <c r="G1213" s="178">
        <v>0</v>
      </c>
      <c r="H1213" s="194">
        <v>0</v>
      </c>
      <c r="I1213" s="89"/>
    </row>
    <row r="1214" spans="1:9" ht="15.75" x14ac:dyDescent="0.25">
      <c r="A1214" s="193" t="s">
        <v>485</v>
      </c>
      <c r="B1214" s="201" t="str">
        <f t="shared" si="24"/>
        <v>4210</v>
      </c>
      <c r="C1214" s="203" t="s">
        <v>486</v>
      </c>
      <c r="D1214" s="178">
        <v>778918.56</v>
      </c>
      <c r="E1214" s="178">
        <v>0</v>
      </c>
      <c r="F1214" s="178">
        <v>778918.56</v>
      </c>
      <c r="G1214" s="178">
        <v>0</v>
      </c>
      <c r="H1214" s="194">
        <v>778918.56</v>
      </c>
      <c r="I1214" s="89"/>
    </row>
    <row r="1215" spans="1:9" ht="15.75" x14ac:dyDescent="0.25">
      <c r="A1215" s="193" t="s">
        <v>248</v>
      </c>
      <c r="B1215" s="201" t="str">
        <f t="shared" si="24"/>
        <v>4316</v>
      </c>
      <c r="C1215" s="203" t="s">
        <v>487</v>
      </c>
      <c r="D1215" s="178">
        <v>5362669.5200000005</v>
      </c>
      <c r="E1215" s="178">
        <v>0</v>
      </c>
      <c r="F1215" s="178">
        <v>5362669.5200000005</v>
      </c>
      <c r="G1215" s="178">
        <v>0</v>
      </c>
      <c r="H1215" s="194">
        <v>5362669.5200000005</v>
      </c>
      <c r="I1215" s="89"/>
    </row>
    <row r="1216" spans="1:9" ht="15.75" x14ac:dyDescent="0.25">
      <c r="A1216" s="193" t="s">
        <v>248</v>
      </c>
      <c r="B1216" s="201" t="str">
        <f t="shared" si="24"/>
        <v>4325</v>
      </c>
      <c r="C1216" s="203" t="s">
        <v>488</v>
      </c>
      <c r="D1216" s="178">
        <v>0</v>
      </c>
      <c r="E1216" s="178">
        <v>0</v>
      </c>
      <c r="F1216" s="178">
        <v>0</v>
      </c>
      <c r="G1216" s="178">
        <v>0</v>
      </c>
      <c r="H1216" s="194">
        <v>0</v>
      </c>
      <c r="I1216" s="89"/>
    </row>
    <row r="1217" spans="1:9" ht="15.75" x14ac:dyDescent="0.25">
      <c r="A1217" s="193" t="s">
        <v>489</v>
      </c>
      <c r="B1217" s="201" t="str">
        <f t="shared" si="24"/>
        <v>4435</v>
      </c>
      <c r="C1217" s="203" t="s">
        <v>490</v>
      </c>
      <c r="D1217" s="178">
        <v>0</v>
      </c>
      <c r="E1217" s="178">
        <v>0</v>
      </c>
      <c r="F1217" s="178">
        <v>0</v>
      </c>
      <c r="G1217" s="178">
        <v>0</v>
      </c>
      <c r="H1217" s="194">
        <v>0</v>
      </c>
      <c r="I1217" s="89"/>
    </row>
    <row r="1218" spans="1:9" ht="15.75" x14ac:dyDescent="0.25">
      <c r="A1218" s="193" t="s">
        <v>491</v>
      </c>
      <c r="B1218" s="201" t="str">
        <f t="shared" si="24"/>
        <v>4510</v>
      </c>
      <c r="C1218" s="203" t="s">
        <v>492</v>
      </c>
      <c r="D1218" s="178">
        <v>0</v>
      </c>
      <c r="E1218" s="178">
        <v>0</v>
      </c>
      <c r="F1218" s="178">
        <v>0</v>
      </c>
      <c r="G1218" s="178">
        <v>0</v>
      </c>
      <c r="H1218" s="194">
        <v>0</v>
      </c>
      <c r="I1218" s="89"/>
    </row>
    <row r="1219" spans="1:9" ht="15.75" x14ac:dyDescent="0.25">
      <c r="A1219" s="193" t="s">
        <v>493</v>
      </c>
      <c r="B1219" s="201" t="str">
        <f t="shared" si="24"/>
        <v>4612</v>
      </c>
      <c r="C1219" s="203" t="s">
        <v>494</v>
      </c>
      <c r="D1219" s="178">
        <v>1511185.35</v>
      </c>
      <c r="E1219" s="178">
        <v>0</v>
      </c>
      <c r="F1219" s="178">
        <v>1511185.35</v>
      </c>
      <c r="G1219" s="178">
        <v>0</v>
      </c>
      <c r="H1219" s="194">
        <v>1511185.35</v>
      </c>
      <c r="I1219" s="89"/>
    </row>
    <row r="1220" spans="1:9" ht="15.75" x14ac:dyDescent="0.25">
      <c r="A1220" s="193" t="s">
        <v>495</v>
      </c>
      <c r="B1220" s="201" t="str">
        <f t="shared" si="24"/>
        <v>4711</v>
      </c>
      <c r="C1220" s="203" t="s">
        <v>496</v>
      </c>
      <c r="D1220" s="178">
        <v>87434.360000000015</v>
      </c>
      <c r="E1220" s="178">
        <v>0</v>
      </c>
      <c r="F1220" s="178">
        <v>87434.360000000015</v>
      </c>
      <c r="G1220" s="178">
        <v>0</v>
      </c>
      <c r="H1220" s="194">
        <v>87434.360000000015</v>
      </c>
      <c r="I1220" s="89"/>
    </row>
    <row r="1221" spans="1:9" ht="15.75" x14ac:dyDescent="0.25">
      <c r="A1221" s="193" t="s">
        <v>497</v>
      </c>
      <c r="B1221" s="201" t="str">
        <f t="shared" si="24"/>
        <v>4815</v>
      </c>
      <c r="C1221" s="203" t="s">
        <v>498</v>
      </c>
      <c r="D1221" s="178">
        <v>480640.78</v>
      </c>
      <c r="E1221" s="178">
        <v>0</v>
      </c>
      <c r="F1221" s="178">
        <v>480640.78</v>
      </c>
      <c r="G1221" s="178">
        <v>0</v>
      </c>
      <c r="H1221" s="194">
        <v>480640.78</v>
      </c>
      <c r="I1221" s="89"/>
    </row>
    <row r="1222" spans="1:9" ht="15.75" x14ac:dyDescent="0.25">
      <c r="A1222" s="193" t="s">
        <v>499</v>
      </c>
      <c r="B1222" s="201" t="str">
        <f t="shared" si="24"/>
        <v>4949</v>
      </c>
      <c r="C1222" s="203" t="s">
        <v>500</v>
      </c>
      <c r="D1222" s="178">
        <v>0</v>
      </c>
      <c r="E1222" s="178">
        <v>0</v>
      </c>
      <c r="F1222" s="178">
        <v>0</v>
      </c>
      <c r="G1222" s="178">
        <v>0</v>
      </c>
      <c r="H1222" s="194">
        <v>0</v>
      </c>
      <c r="I1222" s="89"/>
    </row>
    <row r="1223" spans="1:9" ht="15.75" x14ac:dyDescent="0.25">
      <c r="A1223" s="193" t="s">
        <v>501</v>
      </c>
      <c r="B1223" s="201" t="str">
        <f t="shared" si="24"/>
        <v>5019A</v>
      </c>
      <c r="C1223" s="203" t="s">
        <v>502</v>
      </c>
      <c r="D1223" s="178">
        <v>27327214.530000005</v>
      </c>
      <c r="E1223" s="178">
        <v>0</v>
      </c>
      <c r="F1223" s="178">
        <v>27327214.530000005</v>
      </c>
      <c r="G1223" s="178">
        <v>0</v>
      </c>
      <c r="H1223" s="194">
        <v>27327214.530000005</v>
      </c>
      <c r="I1223" s="89"/>
    </row>
    <row r="1224" spans="1:9" ht="15.75" x14ac:dyDescent="0.25">
      <c r="A1224" s="193" t="s">
        <v>503</v>
      </c>
      <c r="B1224" s="201" t="str">
        <f t="shared" si="24"/>
        <v>5119A</v>
      </c>
      <c r="C1224" s="203" t="s">
        <v>504</v>
      </c>
      <c r="D1224" s="178">
        <v>23940858.932999998</v>
      </c>
      <c r="E1224" s="178">
        <v>0</v>
      </c>
      <c r="F1224" s="178">
        <v>23940858.932999998</v>
      </c>
      <c r="G1224" s="178">
        <v>0</v>
      </c>
      <c r="H1224" s="194">
        <v>23940858.932999998</v>
      </c>
      <c r="I1224" s="89"/>
    </row>
    <row r="1225" spans="1:9" ht="15.75" x14ac:dyDescent="0.25">
      <c r="A1225" s="193" t="s">
        <v>505</v>
      </c>
      <c r="B1225" s="201" t="str">
        <f t="shared" si="24"/>
        <v>5219A</v>
      </c>
      <c r="C1225" s="203" t="s">
        <v>506</v>
      </c>
      <c r="D1225" s="178">
        <v>1142315.8499999999</v>
      </c>
      <c r="E1225" s="178">
        <v>0</v>
      </c>
      <c r="F1225" s="178">
        <v>1142315.8499999999</v>
      </c>
      <c r="G1225" s="178">
        <v>0</v>
      </c>
      <c r="H1225" s="194">
        <v>1142315.8499999999</v>
      </c>
      <c r="I1225" s="89"/>
    </row>
    <row r="1226" spans="1:9" ht="15.75" x14ac:dyDescent="0.25">
      <c r="A1226" s="193" t="s">
        <v>507</v>
      </c>
      <c r="B1226" s="201" t="str">
        <f t="shared" si="24"/>
        <v>5319A</v>
      </c>
      <c r="C1226" s="203" t="s">
        <v>508</v>
      </c>
      <c r="D1226" s="178">
        <v>6575223.2400000002</v>
      </c>
      <c r="E1226" s="178">
        <v>0</v>
      </c>
      <c r="F1226" s="178">
        <v>6575223.2400000002</v>
      </c>
      <c r="G1226" s="178">
        <v>0</v>
      </c>
      <c r="H1226" s="194">
        <v>6575223.2400000002</v>
      </c>
      <c r="I1226" s="89"/>
    </row>
    <row r="1227" spans="1:9" ht="15.75" x14ac:dyDescent="0.25">
      <c r="A1227" s="193" t="s">
        <v>270</v>
      </c>
      <c r="B1227" s="201" t="str">
        <f t="shared" si="24"/>
        <v>5438</v>
      </c>
      <c r="C1227" s="203" t="s">
        <v>509</v>
      </c>
      <c r="D1227" s="178">
        <v>24684.81</v>
      </c>
      <c r="E1227" s="178">
        <v>0</v>
      </c>
      <c r="F1227" s="178">
        <v>24684.81</v>
      </c>
      <c r="G1227" s="178">
        <v>0</v>
      </c>
      <c r="H1227" s="194">
        <v>24684.81</v>
      </c>
      <c r="I1227" s="89"/>
    </row>
    <row r="1228" spans="1:9" ht="15.75" x14ac:dyDescent="0.25">
      <c r="A1228" s="193" t="s">
        <v>264</v>
      </c>
      <c r="B1228" s="201" t="str">
        <f t="shared" si="24"/>
        <v>5526</v>
      </c>
      <c r="C1228" s="203" t="s">
        <v>510</v>
      </c>
      <c r="D1228" s="178">
        <v>988836.70000000007</v>
      </c>
      <c r="E1228" s="178">
        <v>0</v>
      </c>
      <c r="F1228" s="178">
        <v>988836.70000000007</v>
      </c>
      <c r="G1228" s="178">
        <v>0</v>
      </c>
      <c r="H1228" s="194">
        <v>988836.70000000007</v>
      </c>
      <c r="I1228" s="89"/>
    </row>
    <row r="1229" spans="1:9" ht="15.75" x14ac:dyDescent="0.25">
      <c r="A1229" s="193" t="s">
        <v>276</v>
      </c>
      <c r="B1229" s="201" t="str">
        <f t="shared" si="24"/>
        <v>5719A</v>
      </c>
      <c r="C1229" s="203" t="s">
        <v>511</v>
      </c>
      <c r="D1229" s="178">
        <v>0</v>
      </c>
      <c r="E1229" s="178">
        <v>0</v>
      </c>
      <c r="F1229" s="178">
        <v>0</v>
      </c>
      <c r="G1229" s="178">
        <v>0</v>
      </c>
      <c r="H1229" s="194">
        <v>0</v>
      </c>
      <c r="I1229" s="89"/>
    </row>
    <row r="1230" spans="1:9" ht="15.75" x14ac:dyDescent="0.25">
      <c r="A1230" s="193" t="s">
        <v>512</v>
      </c>
      <c r="B1230" s="201" t="str">
        <f t="shared" si="24"/>
        <v>5819A</v>
      </c>
      <c r="C1230" s="203" t="s">
        <v>513</v>
      </c>
      <c r="D1230" s="178">
        <v>5437156.21</v>
      </c>
      <c r="E1230" s="178">
        <v>0</v>
      </c>
      <c r="F1230" s="178">
        <v>5437156.21</v>
      </c>
      <c r="G1230" s="178">
        <v>0</v>
      </c>
      <c r="H1230" s="194">
        <v>5437156.21</v>
      </c>
      <c r="I1230" s="89"/>
    </row>
    <row r="1231" spans="1:9" ht="15.75" x14ac:dyDescent="0.25">
      <c r="A1231" s="193" t="s">
        <v>512</v>
      </c>
      <c r="B1231" s="201" t="str">
        <f t="shared" si="24"/>
        <v>5829</v>
      </c>
      <c r="C1231" s="203" t="s">
        <v>514</v>
      </c>
      <c r="D1231" s="178">
        <v>0</v>
      </c>
      <c r="E1231" s="178">
        <v>0</v>
      </c>
      <c r="F1231" s="178">
        <v>0</v>
      </c>
      <c r="G1231" s="178">
        <v>0</v>
      </c>
      <c r="H1231" s="194">
        <v>0</v>
      </c>
      <c r="I1231" s="89"/>
    </row>
    <row r="1232" spans="1:9" ht="15.75" x14ac:dyDescent="0.25">
      <c r="A1232" s="193" t="s">
        <v>515</v>
      </c>
      <c r="B1232" s="201" t="str">
        <f t="shared" si="24"/>
        <v>5919A</v>
      </c>
      <c r="C1232" s="203" t="s">
        <v>516</v>
      </c>
      <c r="D1232" s="178">
        <v>0</v>
      </c>
      <c r="E1232" s="178">
        <v>0</v>
      </c>
      <c r="F1232" s="178">
        <v>0</v>
      </c>
      <c r="G1232" s="178">
        <v>0</v>
      </c>
      <c r="H1232" s="194">
        <v>0</v>
      </c>
      <c r="I1232" s="89"/>
    </row>
    <row r="1233" spans="1:9" ht="15.75" x14ac:dyDescent="0.25">
      <c r="A1233" s="193" t="s">
        <v>274</v>
      </c>
      <c r="B1233" s="201" t="str">
        <f t="shared" si="24"/>
        <v>6019A</v>
      </c>
      <c r="C1233" s="181" t="s">
        <v>517</v>
      </c>
      <c r="D1233" s="178">
        <v>1546827.72</v>
      </c>
      <c r="E1233" s="178">
        <v>0</v>
      </c>
      <c r="F1233" s="178">
        <v>1546827.72</v>
      </c>
      <c r="G1233" s="178">
        <v>0</v>
      </c>
      <c r="H1233" s="194">
        <v>1546827.72</v>
      </c>
      <c r="I1233" s="89"/>
    </row>
    <row r="1234" spans="1:9" ht="15.75" x14ac:dyDescent="0.25">
      <c r="A1234" s="193" t="s">
        <v>518</v>
      </c>
      <c r="B1234" s="201" t="str">
        <f t="shared" si="24"/>
        <v>6119A</v>
      </c>
      <c r="C1234" s="181" t="s">
        <v>519</v>
      </c>
      <c r="D1234" s="178">
        <v>1550558.42</v>
      </c>
      <c r="E1234" s="178">
        <v>0</v>
      </c>
      <c r="F1234" s="178">
        <v>1550558.42</v>
      </c>
      <c r="G1234" s="178">
        <v>0</v>
      </c>
      <c r="H1234" s="194">
        <v>1550558.42</v>
      </c>
      <c r="I1234" s="89"/>
    </row>
    <row r="1235" spans="1:9" ht="15.75" x14ac:dyDescent="0.25">
      <c r="A1235" s="193" t="s">
        <v>520</v>
      </c>
      <c r="B1235" s="201" t="str">
        <f t="shared" si="24"/>
        <v>6249</v>
      </c>
      <c r="C1235" s="203" t="s">
        <v>521</v>
      </c>
      <c r="D1235" s="178">
        <v>144841.94</v>
      </c>
      <c r="E1235" s="178">
        <v>0</v>
      </c>
      <c r="F1235" s="178">
        <v>144841.94</v>
      </c>
      <c r="G1235" s="178">
        <v>0</v>
      </c>
      <c r="H1235" s="194">
        <v>144841.94</v>
      </c>
      <c r="I1235" s="89"/>
    </row>
    <row r="1236" spans="1:9" ht="15.75" x14ac:dyDescent="0.25">
      <c r="A1236" s="193" t="s">
        <v>522</v>
      </c>
      <c r="B1236" s="201" t="str">
        <f t="shared" si="24"/>
        <v>6329</v>
      </c>
      <c r="C1236" s="203" t="s">
        <v>523</v>
      </c>
      <c r="D1236" s="178">
        <v>143323.92000000001</v>
      </c>
      <c r="E1236" s="178">
        <v>0</v>
      </c>
      <c r="F1236" s="178">
        <v>143323.92000000001</v>
      </c>
      <c r="G1236" s="178">
        <v>0</v>
      </c>
      <c r="H1236" s="194">
        <v>143323.92000000001</v>
      </c>
      <c r="I1236" s="89"/>
    </row>
    <row r="1237" spans="1:9" ht="15.75" x14ac:dyDescent="0.25">
      <c r="A1237" s="193" t="s">
        <v>524</v>
      </c>
      <c r="B1237" s="201" t="str">
        <f t="shared" ref="B1237:B1269" si="25">C1237</f>
        <v>6407</v>
      </c>
      <c r="C1237" s="203" t="s">
        <v>525</v>
      </c>
      <c r="D1237" s="178">
        <v>55664.25</v>
      </c>
      <c r="E1237" s="178">
        <v>0</v>
      </c>
      <c r="F1237" s="178">
        <v>55664.25</v>
      </c>
      <c r="G1237" s="178">
        <v>6184175.3099999996</v>
      </c>
      <c r="H1237" s="194">
        <v>6239839.5599999996</v>
      </c>
      <c r="I1237" s="89"/>
    </row>
    <row r="1238" spans="1:9" ht="15.75" x14ac:dyDescent="0.25">
      <c r="A1238" s="193" t="s">
        <v>526</v>
      </c>
      <c r="B1238" s="201" t="str">
        <f t="shared" si="25"/>
        <v>6519A</v>
      </c>
      <c r="C1238" s="203" t="s">
        <v>527</v>
      </c>
      <c r="D1238" s="178">
        <v>0</v>
      </c>
      <c r="E1238" s="178">
        <v>0</v>
      </c>
      <c r="F1238" s="178">
        <v>0</v>
      </c>
      <c r="G1238" s="178">
        <v>0</v>
      </c>
      <c r="H1238" s="194">
        <v>0</v>
      </c>
      <c r="I1238" s="89"/>
    </row>
    <row r="1239" spans="1:9" ht="15.75" x14ac:dyDescent="0.25">
      <c r="A1239" s="193" t="s">
        <v>528</v>
      </c>
      <c r="B1239" s="201" t="str">
        <f t="shared" si="25"/>
        <v>6619A</v>
      </c>
      <c r="C1239" s="203" t="s">
        <v>529</v>
      </c>
      <c r="D1239" s="178">
        <v>149468.47</v>
      </c>
      <c r="E1239" s="178">
        <v>0</v>
      </c>
      <c r="F1239" s="178">
        <v>149468.47</v>
      </c>
      <c r="G1239" s="178">
        <v>0</v>
      </c>
      <c r="H1239" s="194">
        <v>149468.47</v>
      </c>
      <c r="I1239" s="89"/>
    </row>
    <row r="1240" spans="1:9" ht="15.75" x14ac:dyDescent="0.25">
      <c r="A1240" s="193" t="s">
        <v>530</v>
      </c>
      <c r="B1240" s="201" t="str">
        <f t="shared" si="25"/>
        <v>6709A</v>
      </c>
      <c r="C1240" s="203" t="s">
        <v>531</v>
      </c>
      <c r="D1240" s="178">
        <v>66376</v>
      </c>
      <c r="E1240" s="178">
        <v>0</v>
      </c>
      <c r="F1240" s="178">
        <v>66376</v>
      </c>
      <c r="G1240" s="178">
        <v>0</v>
      </c>
      <c r="H1240" s="194">
        <v>66376</v>
      </c>
      <c r="I1240" s="89"/>
    </row>
    <row r="1241" spans="1:9" ht="15.75" x14ac:dyDescent="0.25">
      <c r="A1241" s="193" t="s">
        <v>530</v>
      </c>
      <c r="B1241" s="201" t="str">
        <f t="shared" si="25"/>
        <v>6733</v>
      </c>
      <c r="C1241" s="203" t="s">
        <v>532</v>
      </c>
      <c r="D1241" s="178">
        <v>7127.0199999999995</v>
      </c>
      <c r="E1241" s="178">
        <v>0</v>
      </c>
      <c r="F1241" s="178">
        <v>7127.0199999999995</v>
      </c>
      <c r="G1241" s="178">
        <v>0</v>
      </c>
      <c r="H1241" s="194">
        <v>7127.0199999999995</v>
      </c>
      <c r="I1241" s="89"/>
    </row>
    <row r="1242" spans="1:9" ht="15.75" x14ac:dyDescent="0.25">
      <c r="A1242" s="193" t="s">
        <v>533</v>
      </c>
      <c r="B1242" s="201">
        <f t="shared" si="25"/>
        <v>6840</v>
      </c>
      <c r="C1242" s="203">
        <v>6840</v>
      </c>
      <c r="D1242" s="178">
        <v>44505.5</v>
      </c>
      <c r="E1242" s="178">
        <v>0</v>
      </c>
      <c r="F1242" s="178">
        <v>44505.5</v>
      </c>
      <c r="G1242" s="178">
        <v>0</v>
      </c>
      <c r="H1242" s="194">
        <v>44505.5</v>
      </c>
      <c r="I1242" s="89"/>
    </row>
    <row r="1243" spans="1:9" ht="15.75" x14ac:dyDescent="0.25">
      <c r="A1243" s="193" t="s">
        <v>592</v>
      </c>
      <c r="B1243" s="201">
        <f t="shared" si="25"/>
        <v>6940</v>
      </c>
      <c r="C1243" s="203">
        <v>6940</v>
      </c>
      <c r="D1243" s="178">
        <v>0</v>
      </c>
      <c r="E1243" s="178">
        <v>0</v>
      </c>
      <c r="F1243" s="178">
        <v>0</v>
      </c>
      <c r="G1243" s="178">
        <v>0</v>
      </c>
      <c r="H1243" s="194">
        <v>0</v>
      </c>
      <c r="I1243" s="89"/>
    </row>
    <row r="1244" spans="1:9" ht="15.75" x14ac:dyDescent="0.25">
      <c r="A1244" s="193" t="s">
        <v>535</v>
      </c>
      <c r="B1244" s="201" t="str">
        <f t="shared" si="25"/>
        <v>7208</v>
      </c>
      <c r="C1244" s="203" t="s">
        <v>536</v>
      </c>
      <c r="D1244" s="178">
        <v>225206.03</v>
      </c>
      <c r="E1244" s="178">
        <v>0</v>
      </c>
      <c r="F1244" s="178">
        <v>225206.03</v>
      </c>
      <c r="G1244" s="178">
        <v>0</v>
      </c>
      <c r="H1244" s="194">
        <v>225206.03</v>
      </c>
      <c r="I1244" s="89"/>
    </row>
    <row r="1245" spans="1:9" ht="15.75" x14ac:dyDescent="0.25">
      <c r="A1245" s="193" t="s">
        <v>347</v>
      </c>
      <c r="B1245" s="201" t="str">
        <f t="shared" si="25"/>
        <v>7305A</v>
      </c>
      <c r="C1245" s="203" t="s">
        <v>537</v>
      </c>
      <c r="D1245" s="178">
        <v>0</v>
      </c>
      <c r="E1245" s="178">
        <v>0</v>
      </c>
      <c r="F1245" s="178">
        <v>0</v>
      </c>
      <c r="G1245" s="178">
        <v>0</v>
      </c>
      <c r="H1245" s="194">
        <v>0</v>
      </c>
      <c r="I1245" s="89"/>
    </row>
    <row r="1246" spans="1:9" ht="15.75" x14ac:dyDescent="0.25">
      <c r="A1246" s="193" t="s">
        <v>538</v>
      </c>
      <c r="B1246" s="201" t="str">
        <f t="shared" si="25"/>
        <v>7405A</v>
      </c>
      <c r="C1246" s="203" t="s">
        <v>539</v>
      </c>
      <c r="D1246" s="178">
        <v>2041948.4900000002</v>
      </c>
      <c r="E1246" s="178">
        <v>0</v>
      </c>
      <c r="F1246" s="178">
        <v>2041948.4900000002</v>
      </c>
      <c r="G1246" s="178">
        <v>0</v>
      </c>
      <c r="H1246" s="194">
        <v>2041948.4900000002</v>
      </c>
      <c r="I1246" s="89"/>
    </row>
    <row r="1247" spans="1:9" ht="15.75" x14ac:dyDescent="0.25">
      <c r="A1247" s="193" t="s">
        <v>538</v>
      </c>
      <c r="B1247" s="201" t="str">
        <f t="shared" si="25"/>
        <v>7425</v>
      </c>
      <c r="C1247" s="203" t="s">
        <v>540</v>
      </c>
      <c r="D1247" s="178">
        <v>0</v>
      </c>
      <c r="E1247" s="178">
        <v>0</v>
      </c>
      <c r="F1247" s="178">
        <v>0</v>
      </c>
      <c r="G1247" s="178">
        <v>0</v>
      </c>
      <c r="H1247" s="194">
        <v>0</v>
      </c>
      <c r="I1247" s="89"/>
    </row>
    <row r="1248" spans="1:9" ht="15.75" x14ac:dyDescent="0.25">
      <c r="A1248" s="193" t="s">
        <v>541</v>
      </c>
      <c r="B1248" s="201" t="str">
        <f t="shared" si="25"/>
        <v>7538</v>
      </c>
      <c r="C1248" s="181" t="s">
        <v>542</v>
      </c>
      <c r="D1248" s="178">
        <v>170470.83000000002</v>
      </c>
      <c r="E1248" s="178">
        <v>0</v>
      </c>
      <c r="F1248" s="178">
        <v>170470.83000000002</v>
      </c>
      <c r="G1248" s="178">
        <v>0</v>
      </c>
      <c r="H1248" s="194">
        <v>170470.83000000002</v>
      </c>
      <c r="I1248" s="89"/>
    </row>
    <row r="1249" spans="1:9" ht="15.75" x14ac:dyDescent="0.25">
      <c r="A1249" s="193" t="s">
        <v>541</v>
      </c>
      <c r="B1249" s="201" t="str">
        <f t="shared" si="25"/>
        <v>7525</v>
      </c>
      <c r="C1249" s="181" t="s">
        <v>543</v>
      </c>
      <c r="D1249" s="178">
        <v>0</v>
      </c>
      <c r="E1249" s="178">
        <v>0</v>
      </c>
      <c r="F1249" s="178">
        <v>0</v>
      </c>
      <c r="G1249" s="178">
        <v>0</v>
      </c>
      <c r="H1249" s="194">
        <v>0</v>
      </c>
      <c r="I1249" s="89"/>
    </row>
    <row r="1250" spans="1:9" ht="15.75" x14ac:dyDescent="0.25">
      <c r="A1250" s="193" t="s">
        <v>544</v>
      </c>
      <c r="B1250" s="201" t="str">
        <f t="shared" si="25"/>
        <v>7932</v>
      </c>
      <c r="C1250" s="203" t="s">
        <v>545</v>
      </c>
      <c r="D1250" s="178">
        <v>13477.2</v>
      </c>
      <c r="E1250" s="178">
        <v>0</v>
      </c>
      <c r="F1250" s="178">
        <v>13477.2</v>
      </c>
      <c r="G1250" s="178">
        <v>0</v>
      </c>
      <c r="H1250" s="194">
        <v>13477.2</v>
      </c>
      <c r="I1250" s="89"/>
    </row>
    <row r="1251" spans="1:9" ht="15.75" x14ac:dyDescent="0.25">
      <c r="A1251" s="193" t="s">
        <v>546</v>
      </c>
      <c r="B1251" s="201">
        <f t="shared" si="25"/>
        <v>8040</v>
      </c>
      <c r="C1251" s="203">
        <v>8040</v>
      </c>
      <c r="D1251" s="178">
        <v>4587.24</v>
      </c>
      <c r="E1251" s="178">
        <v>0</v>
      </c>
      <c r="F1251" s="178">
        <v>4587.24</v>
      </c>
      <c r="G1251" s="178">
        <v>0</v>
      </c>
      <c r="H1251" s="194">
        <v>4587.24</v>
      </c>
      <c r="I1251" s="89"/>
    </row>
    <row r="1252" spans="1:9" ht="15.75" x14ac:dyDescent="0.25">
      <c r="A1252" s="193" t="s">
        <v>548</v>
      </c>
      <c r="B1252" s="201" t="str">
        <f t="shared" si="25"/>
        <v>8132</v>
      </c>
      <c r="C1252" s="203" t="s">
        <v>549</v>
      </c>
      <c r="D1252" s="178">
        <v>8093.8099999999995</v>
      </c>
      <c r="E1252" s="178">
        <v>0</v>
      </c>
      <c r="F1252" s="178">
        <v>8093.8099999999995</v>
      </c>
      <c r="G1252" s="178">
        <v>0</v>
      </c>
      <c r="H1252" s="194">
        <v>8093.8099999999995</v>
      </c>
      <c r="I1252" s="89"/>
    </row>
    <row r="1253" spans="1:9" ht="15.75" x14ac:dyDescent="0.25">
      <c r="A1253" s="193" t="s">
        <v>550</v>
      </c>
      <c r="B1253" s="201" t="str">
        <f t="shared" si="25"/>
        <v>8340</v>
      </c>
      <c r="C1253" s="203" t="s">
        <v>551</v>
      </c>
      <c r="D1253" s="178">
        <v>75.3</v>
      </c>
      <c r="E1253" s="178">
        <v>0</v>
      </c>
      <c r="F1253" s="178">
        <v>75.3</v>
      </c>
      <c r="G1253" s="178">
        <v>0</v>
      </c>
      <c r="H1253" s="194">
        <v>75.3</v>
      </c>
      <c r="I1253" s="89"/>
    </row>
    <row r="1254" spans="1:9" ht="15.75" x14ac:dyDescent="0.25">
      <c r="A1254" s="193" t="s">
        <v>333</v>
      </c>
      <c r="B1254" s="201" t="str">
        <f t="shared" si="25"/>
        <v>8440</v>
      </c>
      <c r="C1254" s="203" t="s">
        <v>552</v>
      </c>
      <c r="D1254" s="178">
        <v>150.6</v>
      </c>
      <c r="E1254" s="178">
        <v>0</v>
      </c>
      <c r="F1254" s="178">
        <v>150.6</v>
      </c>
      <c r="G1254" s="178">
        <v>0</v>
      </c>
      <c r="H1254" s="194">
        <v>150.6</v>
      </c>
      <c r="I1254" s="89"/>
    </row>
    <row r="1255" spans="1:9" ht="15.75" x14ac:dyDescent="0.25">
      <c r="A1255" s="193" t="s">
        <v>553</v>
      </c>
      <c r="B1255" s="201" t="str">
        <f t="shared" si="25"/>
        <v>8809A</v>
      </c>
      <c r="C1255" s="203" t="s">
        <v>554</v>
      </c>
      <c r="D1255" s="178">
        <v>40943.89</v>
      </c>
      <c r="E1255" s="178">
        <v>0</v>
      </c>
      <c r="F1255" s="178">
        <v>40943.89</v>
      </c>
      <c r="G1255" s="178">
        <v>0</v>
      </c>
      <c r="H1255" s="194">
        <v>40943.89</v>
      </c>
      <c r="I1255" s="89"/>
    </row>
    <row r="1256" spans="1:9" ht="15.75" x14ac:dyDescent="0.25">
      <c r="A1256" s="193" t="s">
        <v>555</v>
      </c>
      <c r="B1256" s="201" t="str">
        <f t="shared" si="25"/>
        <v>9040</v>
      </c>
      <c r="C1256" s="181" t="s">
        <v>556</v>
      </c>
      <c r="D1256" s="178">
        <v>0</v>
      </c>
      <c r="E1256" s="178">
        <v>0</v>
      </c>
      <c r="F1256" s="178">
        <v>0</v>
      </c>
      <c r="G1256" s="178">
        <v>0</v>
      </c>
      <c r="H1256" s="194">
        <v>0</v>
      </c>
      <c r="I1256" s="89"/>
    </row>
    <row r="1257" spans="1:9" ht="15.75" x14ac:dyDescent="0.25">
      <c r="A1257" s="193" t="s">
        <v>557</v>
      </c>
      <c r="B1257" s="201" t="str">
        <f t="shared" si="25"/>
        <v>9201A</v>
      </c>
      <c r="C1257" s="181" t="s">
        <v>558</v>
      </c>
      <c r="D1257" s="178">
        <v>140855.24</v>
      </c>
      <c r="E1257" s="178">
        <v>0</v>
      </c>
      <c r="F1257" s="178">
        <v>140855.24</v>
      </c>
      <c r="G1257" s="178">
        <v>0</v>
      </c>
      <c r="H1257" s="194">
        <v>140855.24</v>
      </c>
      <c r="I1257" s="89"/>
    </row>
    <row r="1258" spans="1:9" ht="15.75" x14ac:dyDescent="0.25">
      <c r="A1258" s="193" t="s">
        <v>559</v>
      </c>
      <c r="B1258" s="201" t="str">
        <f t="shared" si="25"/>
        <v>9301A</v>
      </c>
      <c r="C1258" s="181" t="s">
        <v>560</v>
      </c>
      <c r="D1258" s="178">
        <v>131304.46</v>
      </c>
      <c r="E1258" s="178">
        <v>0</v>
      </c>
      <c r="F1258" s="178">
        <v>131304.46</v>
      </c>
      <c r="G1258" s="178">
        <v>0</v>
      </c>
      <c r="H1258" s="194">
        <v>131304.46</v>
      </c>
      <c r="I1258" s="89"/>
    </row>
    <row r="1259" spans="1:9" ht="15.75" x14ac:dyDescent="0.25">
      <c r="A1259" s="193" t="s">
        <v>561</v>
      </c>
      <c r="B1259" s="201" t="str">
        <f t="shared" si="25"/>
        <v>9449</v>
      </c>
      <c r="C1259" s="181" t="s">
        <v>562</v>
      </c>
      <c r="D1259" s="178">
        <v>31927.489999999998</v>
      </c>
      <c r="E1259" s="178">
        <v>0</v>
      </c>
      <c r="F1259" s="178">
        <v>31927.489999999998</v>
      </c>
      <c r="G1259" s="178">
        <v>0</v>
      </c>
      <c r="H1259" s="194">
        <v>31927.489999999998</v>
      </c>
      <c r="I1259" s="89"/>
    </row>
    <row r="1260" spans="1:9" ht="15.75" x14ac:dyDescent="0.25">
      <c r="A1260" s="193" t="s">
        <v>563</v>
      </c>
      <c r="B1260" s="201" t="str">
        <f t="shared" si="25"/>
        <v>9618A</v>
      </c>
      <c r="C1260" s="181" t="s">
        <v>564</v>
      </c>
      <c r="D1260" s="178">
        <v>0</v>
      </c>
      <c r="E1260" s="178">
        <v>0</v>
      </c>
      <c r="F1260" s="178">
        <v>0</v>
      </c>
      <c r="G1260" s="178">
        <v>0</v>
      </c>
      <c r="H1260" s="194">
        <v>0</v>
      </c>
      <c r="I1260" s="89"/>
    </row>
    <row r="1261" spans="1:9" ht="15.75" x14ac:dyDescent="0.25">
      <c r="A1261" s="193" t="s">
        <v>566</v>
      </c>
      <c r="B1261" s="201" t="str">
        <f t="shared" si="25"/>
        <v>9818A</v>
      </c>
      <c r="C1261" s="181" t="s">
        <v>565</v>
      </c>
      <c r="D1261" s="178">
        <v>317558179.75</v>
      </c>
      <c r="E1261" s="178">
        <v>-4783168.2900000215</v>
      </c>
      <c r="F1261" s="178">
        <v>312775011.45999998</v>
      </c>
      <c r="G1261" s="178">
        <v>0</v>
      </c>
      <c r="H1261" s="194">
        <v>312775011.45999998</v>
      </c>
      <c r="I1261" s="89"/>
    </row>
    <row r="1262" spans="1:9" ht="15.75" x14ac:dyDescent="0.25">
      <c r="A1262" s="193" t="s">
        <v>567</v>
      </c>
      <c r="B1262" s="201" t="str">
        <f t="shared" si="25"/>
        <v>BB49</v>
      </c>
      <c r="C1262" s="181" t="s">
        <v>568</v>
      </c>
      <c r="D1262" s="178">
        <v>0</v>
      </c>
      <c r="E1262" s="178">
        <v>0</v>
      </c>
      <c r="F1262" s="178">
        <v>0</v>
      </c>
      <c r="G1262" s="178">
        <v>0</v>
      </c>
      <c r="H1262" s="194">
        <v>0</v>
      </c>
      <c r="I1262" s="89"/>
    </row>
    <row r="1263" spans="1:9" ht="15.75" x14ac:dyDescent="0.25">
      <c r="A1263" s="193" t="s">
        <v>569</v>
      </c>
      <c r="B1263" s="201" t="str">
        <f t="shared" si="25"/>
        <v>AA</v>
      </c>
      <c r="C1263" s="179" t="s">
        <v>570</v>
      </c>
      <c r="D1263" s="178"/>
      <c r="E1263" s="178">
        <v>0</v>
      </c>
      <c r="F1263" s="178">
        <v>0</v>
      </c>
      <c r="G1263" s="178">
        <v>0</v>
      </c>
      <c r="H1263" s="194">
        <v>0</v>
      </c>
      <c r="I1263" s="89"/>
    </row>
    <row r="1264" spans="1:9" ht="15.75" x14ac:dyDescent="0.25">
      <c r="A1264" s="193" t="s">
        <v>571</v>
      </c>
      <c r="B1264" s="201" t="str">
        <f t="shared" si="25"/>
        <v>BB</v>
      </c>
      <c r="C1264" s="179" t="s">
        <v>587</v>
      </c>
      <c r="D1264" s="178"/>
      <c r="E1264" s="178">
        <v>0</v>
      </c>
      <c r="F1264" s="178">
        <v>0</v>
      </c>
      <c r="G1264" s="178">
        <v>18176.560000000001</v>
      </c>
      <c r="H1264" s="194">
        <v>18176.560000000001</v>
      </c>
      <c r="I1264" s="89"/>
    </row>
    <row r="1265" spans="1:9" ht="15.75" x14ac:dyDescent="0.25">
      <c r="A1265" s="193" t="s">
        <v>572</v>
      </c>
      <c r="B1265" s="201" t="str">
        <f t="shared" si="25"/>
        <v>CC</v>
      </c>
      <c r="C1265" s="179" t="s">
        <v>588</v>
      </c>
      <c r="D1265" s="178"/>
      <c r="E1265" s="178">
        <v>0</v>
      </c>
      <c r="F1265" s="178">
        <v>0</v>
      </c>
      <c r="G1265" s="178">
        <v>19129470.199999999</v>
      </c>
      <c r="H1265" s="194">
        <v>19129470.199999999</v>
      </c>
      <c r="I1265" s="89"/>
    </row>
    <row r="1266" spans="1:9" ht="15.75" x14ac:dyDescent="0.25">
      <c r="A1266" s="193" t="s">
        <v>299</v>
      </c>
      <c r="B1266" s="201" t="str">
        <f t="shared" si="25"/>
        <v>DD</v>
      </c>
      <c r="C1266" s="179" t="s">
        <v>589</v>
      </c>
      <c r="D1266" s="178"/>
      <c r="E1266" s="178">
        <v>0</v>
      </c>
      <c r="F1266" s="178">
        <v>0</v>
      </c>
      <c r="G1266" s="178">
        <v>1311712.5</v>
      </c>
      <c r="H1266" s="194">
        <v>1311712.5</v>
      </c>
      <c r="I1266" s="89"/>
    </row>
    <row r="1267" spans="1:9" ht="15.75" x14ac:dyDescent="0.25">
      <c r="A1267" s="193" t="s">
        <v>300</v>
      </c>
      <c r="B1267" s="201" t="str">
        <f t="shared" si="25"/>
        <v>QQ</v>
      </c>
      <c r="C1267" s="181" t="s">
        <v>573</v>
      </c>
      <c r="D1267" s="178"/>
      <c r="E1267" s="178">
        <v>0</v>
      </c>
      <c r="F1267" s="178">
        <v>0</v>
      </c>
      <c r="G1267" s="178">
        <v>0</v>
      </c>
      <c r="H1267" s="194">
        <v>0</v>
      </c>
      <c r="I1267" s="89"/>
    </row>
    <row r="1268" spans="1:9" ht="15.75" x14ac:dyDescent="0.25">
      <c r="A1268" s="193" t="s">
        <v>574</v>
      </c>
      <c r="B1268" s="201" t="str">
        <f t="shared" si="25"/>
        <v>EE</v>
      </c>
      <c r="C1268" s="179" t="s">
        <v>590</v>
      </c>
      <c r="D1268" s="178"/>
      <c r="E1268" s="178">
        <v>0</v>
      </c>
      <c r="F1268" s="178">
        <v>0</v>
      </c>
      <c r="G1268" s="178">
        <v>0</v>
      </c>
      <c r="H1268" s="194">
        <v>0</v>
      </c>
      <c r="I1268" s="89"/>
    </row>
    <row r="1269" spans="1:9" ht="15.75" x14ac:dyDescent="0.25">
      <c r="A1269" s="193" t="s">
        <v>575</v>
      </c>
      <c r="B1269" s="201" t="str">
        <f t="shared" si="25"/>
        <v>RB</v>
      </c>
      <c r="C1269" s="179" t="s">
        <v>576</v>
      </c>
      <c r="D1269" s="178"/>
      <c r="E1269" s="178">
        <v>0</v>
      </c>
      <c r="F1269" s="178">
        <v>0</v>
      </c>
      <c r="G1269" s="178">
        <v>0</v>
      </c>
      <c r="H1269" s="194">
        <v>0</v>
      </c>
      <c r="I1269" s="89"/>
    </row>
    <row r="1270" spans="1:9" ht="15.75" x14ac:dyDescent="0.25">
      <c r="A1270" s="193"/>
      <c r="B1270" s="201"/>
      <c r="C1270" s="199"/>
      <c r="D1270" s="182" t="s">
        <v>577</v>
      </c>
      <c r="E1270" s="182" t="s">
        <v>577</v>
      </c>
      <c r="F1270" s="182" t="s">
        <v>577</v>
      </c>
      <c r="G1270" s="182" t="s">
        <v>577</v>
      </c>
      <c r="H1270" s="205" t="s">
        <v>577</v>
      </c>
      <c r="I1270" s="89"/>
    </row>
    <row r="1271" spans="1:9" ht="15.75" x14ac:dyDescent="0.25">
      <c r="A1271" s="193" t="s">
        <v>578</v>
      </c>
      <c r="B1271" s="201"/>
      <c r="C1271" s="199"/>
      <c r="D1271" s="178">
        <v>519252753.273</v>
      </c>
      <c r="E1271" s="178">
        <v>-4651041.1900000218</v>
      </c>
      <c r="F1271" s="178">
        <v>514601712.083</v>
      </c>
      <c r="G1271" s="178">
        <v>26771894.959999997</v>
      </c>
      <c r="H1271" s="194">
        <v>541373607.04299998</v>
      </c>
      <c r="I1271" s="89"/>
    </row>
    <row r="1272" spans="1:9" ht="15.75" x14ac:dyDescent="0.25">
      <c r="A1272" s="193"/>
      <c r="B1272" s="201"/>
      <c r="C1272" s="178"/>
      <c r="D1272" s="182" t="s">
        <v>397</v>
      </c>
      <c r="E1272" s="182" t="s">
        <v>397</v>
      </c>
      <c r="F1272" s="182" t="s">
        <v>397</v>
      </c>
      <c r="G1272" s="182" t="s">
        <v>397</v>
      </c>
      <c r="H1272" s="205" t="s">
        <v>397</v>
      </c>
      <c r="I1272" s="89"/>
    </row>
    <row r="1273" spans="1:9" ht="15.75" x14ac:dyDescent="0.25">
      <c r="A1273" s="193"/>
      <c r="B1273" s="188"/>
      <c r="C1273" s="178"/>
      <c r="D1273" s="178"/>
      <c r="E1273" s="178"/>
      <c r="F1273" s="178"/>
      <c r="G1273" s="178"/>
      <c r="H1273" s="194"/>
      <c r="I1273" s="89"/>
    </row>
    <row r="1274" spans="1:9" ht="15.75" x14ac:dyDescent="0.25">
      <c r="A1274" s="193"/>
      <c r="B1274" s="188"/>
      <c r="C1274" s="178"/>
      <c r="D1274" s="178"/>
      <c r="E1274" s="178"/>
      <c r="F1274" s="178"/>
      <c r="G1274" s="178"/>
      <c r="H1274" s="194">
        <v>228598595.583</v>
      </c>
      <c r="I1274" s="89"/>
    </row>
    <row r="1275" spans="1:9" ht="15.75" x14ac:dyDescent="0.25">
      <c r="A1275" s="193"/>
      <c r="B1275" s="188"/>
      <c r="C1275" s="178"/>
      <c r="D1275" s="178"/>
      <c r="E1275" s="178"/>
      <c r="F1275" s="178"/>
      <c r="G1275" s="178"/>
      <c r="H1275" s="194"/>
      <c r="I1275" s="89"/>
    </row>
    <row r="1276" spans="1:9" ht="15.75" x14ac:dyDescent="0.25">
      <c r="A1276" s="193"/>
      <c r="B1276" s="188"/>
      <c r="C1276" s="178"/>
      <c r="D1276" s="178"/>
      <c r="E1276" s="178"/>
      <c r="F1276" s="178"/>
      <c r="G1276" s="178"/>
      <c r="H1276" s="194"/>
      <c r="I1276" s="89"/>
    </row>
    <row r="1277" spans="1:9" ht="15.75" x14ac:dyDescent="0.25">
      <c r="A1277" s="193"/>
      <c r="B1277" s="188"/>
      <c r="C1277" s="178"/>
      <c r="D1277" s="178"/>
      <c r="E1277" s="178"/>
      <c r="F1277" s="178"/>
      <c r="G1277" s="178"/>
      <c r="H1277" s="194"/>
      <c r="I1277" s="89"/>
    </row>
    <row r="1278" spans="1:9" ht="16.5" thickBot="1" x14ac:dyDescent="0.3">
      <c r="A1278" s="206"/>
      <c r="B1278" s="207"/>
      <c r="C1278" s="208"/>
      <c r="D1278" s="208"/>
      <c r="E1278" s="208"/>
      <c r="F1278" s="208"/>
      <c r="G1278" s="208" t="s">
        <v>579</v>
      </c>
      <c r="H1278" s="209">
        <v>0</v>
      </c>
      <c r="I1278" s="89"/>
    </row>
    <row r="1279" spans="1:9" ht="15.75" x14ac:dyDescent="0.25">
      <c r="A1279" s="178"/>
      <c r="B1279" s="188"/>
      <c r="C1279" s="178"/>
      <c r="D1279" s="178"/>
      <c r="E1279" s="178"/>
      <c r="F1279" s="178"/>
      <c r="G1279" s="178"/>
      <c r="H1279" s="178"/>
      <c r="I1279" s="89"/>
    </row>
    <row r="1280" spans="1:9" ht="16.5" thickBot="1" x14ac:dyDescent="0.3">
      <c r="A1280" s="178"/>
      <c r="B1280" s="188"/>
      <c r="C1280" s="178"/>
      <c r="D1280" s="178"/>
      <c r="E1280" s="178"/>
      <c r="F1280" s="178"/>
      <c r="G1280" s="178"/>
      <c r="H1280" s="178"/>
      <c r="I1280" s="89"/>
    </row>
    <row r="1281" spans="1:9" ht="15.75" x14ac:dyDescent="0.25">
      <c r="A1281" s="189"/>
      <c r="B1281" s="190"/>
      <c r="C1281" s="191"/>
      <c r="D1281" s="191"/>
      <c r="E1281" s="191"/>
      <c r="F1281" s="191"/>
      <c r="G1281" s="191"/>
      <c r="H1281" s="192"/>
      <c r="I1281" s="89"/>
    </row>
    <row r="1282" spans="1:9" ht="15.75" x14ac:dyDescent="0.25">
      <c r="A1282" s="193"/>
      <c r="B1282" s="188"/>
      <c r="C1282" s="178"/>
      <c r="D1282" s="178" t="s">
        <v>394</v>
      </c>
      <c r="E1282" s="178"/>
      <c r="F1282" s="178"/>
      <c r="G1282" s="178"/>
      <c r="H1282" s="194"/>
      <c r="I1282" s="89"/>
    </row>
    <row r="1283" spans="1:9" ht="15.75" x14ac:dyDescent="0.25">
      <c r="A1283" s="193"/>
      <c r="B1283" s="188"/>
      <c r="C1283" s="178"/>
      <c r="D1283" s="178" t="s">
        <v>582</v>
      </c>
      <c r="E1283" s="178"/>
      <c r="F1283" s="178"/>
      <c r="G1283" s="178"/>
      <c r="H1283" s="194"/>
      <c r="I1283" s="89"/>
    </row>
    <row r="1284" spans="1:9" ht="15.75" x14ac:dyDescent="0.25">
      <c r="A1284" s="193" t="s">
        <v>601</v>
      </c>
      <c r="B1284" s="188"/>
      <c r="C1284" s="178"/>
      <c r="D1284" s="178"/>
      <c r="E1284" s="183" t="s">
        <v>396</v>
      </c>
      <c r="F1284" s="178"/>
      <c r="G1284" s="178"/>
      <c r="H1284" s="194"/>
      <c r="I1284" s="89"/>
    </row>
    <row r="1285" spans="1:9" ht="15.75" x14ac:dyDescent="0.25">
      <c r="A1285" s="195" t="s">
        <v>397</v>
      </c>
      <c r="B1285" s="196"/>
      <c r="C1285" s="197" t="s">
        <v>397</v>
      </c>
      <c r="D1285" s="197" t="s">
        <v>397</v>
      </c>
      <c r="E1285" s="197" t="s">
        <v>397</v>
      </c>
      <c r="F1285" s="197" t="s">
        <v>397</v>
      </c>
      <c r="G1285" s="197" t="s">
        <v>397</v>
      </c>
      <c r="H1285" s="198" t="s">
        <v>397</v>
      </c>
      <c r="I1285" s="89"/>
    </row>
    <row r="1286" spans="1:9" ht="15.75" x14ac:dyDescent="0.25">
      <c r="A1286" s="193" t="s">
        <v>398</v>
      </c>
      <c r="B1286" s="188"/>
      <c r="C1286" s="199"/>
      <c r="D1286" s="180" t="s">
        <v>185</v>
      </c>
      <c r="E1286" s="180" t="s">
        <v>185</v>
      </c>
      <c r="F1286" s="180" t="s">
        <v>399</v>
      </c>
      <c r="G1286" s="180" t="s">
        <v>185</v>
      </c>
      <c r="H1286" s="200" t="s">
        <v>400</v>
      </c>
      <c r="I1286" s="89"/>
    </row>
    <row r="1287" spans="1:9" ht="15.75" x14ac:dyDescent="0.25">
      <c r="A1287" s="193"/>
      <c r="B1287" s="188"/>
      <c r="C1287" s="199"/>
      <c r="D1287" s="180" t="s">
        <v>401</v>
      </c>
      <c r="E1287" s="180" t="s">
        <v>402</v>
      </c>
      <c r="F1287" s="180" t="s">
        <v>402</v>
      </c>
      <c r="G1287" s="180" t="s">
        <v>403</v>
      </c>
      <c r="H1287" s="200" t="s">
        <v>404</v>
      </c>
      <c r="I1287" s="89"/>
    </row>
    <row r="1288" spans="1:9" ht="15.75" x14ac:dyDescent="0.25">
      <c r="A1288" s="193"/>
      <c r="B1288" s="188"/>
      <c r="C1288" s="199"/>
      <c r="D1288" s="180" t="s">
        <v>405</v>
      </c>
      <c r="E1288" s="180" t="s">
        <v>406</v>
      </c>
      <c r="F1288" s="178"/>
      <c r="G1288" s="180" t="s">
        <v>406</v>
      </c>
      <c r="H1288" s="200" t="s">
        <v>583</v>
      </c>
      <c r="I1288" s="89"/>
    </row>
    <row r="1289" spans="1:9" ht="15.75" x14ac:dyDescent="0.25">
      <c r="A1289" s="195" t="s">
        <v>397</v>
      </c>
      <c r="B1289" s="196"/>
      <c r="C1289" s="197" t="s">
        <v>397</v>
      </c>
      <c r="D1289" s="197" t="s">
        <v>397</v>
      </c>
      <c r="E1289" s="197" t="s">
        <v>397</v>
      </c>
      <c r="F1289" s="197" t="s">
        <v>397</v>
      </c>
      <c r="G1289" s="197" t="s">
        <v>397</v>
      </c>
      <c r="H1289" s="198" t="s">
        <v>397</v>
      </c>
      <c r="I1289" s="89"/>
    </row>
    <row r="1290" spans="1:9" ht="15.75" x14ac:dyDescent="0.25">
      <c r="A1290" s="193" t="s">
        <v>408</v>
      </c>
      <c r="B1290" s="201" t="str">
        <f>C1290</f>
        <v>00</v>
      </c>
      <c r="C1290" s="202" t="s">
        <v>409</v>
      </c>
      <c r="D1290" s="178"/>
      <c r="E1290" s="178">
        <v>129175.82</v>
      </c>
      <c r="F1290" s="178">
        <v>129175.82</v>
      </c>
      <c r="G1290" s="178">
        <v>0</v>
      </c>
      <c r="H1290" s="194">
        <v>129175.82</v>
      </c>
      <c r="I1290" s="89"/>
    </row>
    <row r="1291" spans="1:9" ht="15.75" x14ac:dyDescent="0.25">
      <c r="A1291" s="193" t="s">
        <v>410</v>
      </c>
      <c r="B1291" s="201" t="str">
        <f t="shared" ref="B1291:B1354" si="26">C1291</f>
        <v>0201A</v>
      </c>
      <c r="C1291" s="203" t="s">
        <v>411</v>
      </c>
      <c r="D1291" s="178">
        <v>11617257.709999999</v>
      </c>
      <c r="E1291" s="178">
        <v>0</v>
      </c>
      <c r="F1291" s="178">
        <v>11617257.709999999</v>
      </c>
      <c r="G1291" s="178">
        <v>2635496.09</v>
      </c>
      <c r="H1291" s="194">
        <v>14252753.799999999</v>
      </c>
      <c r="I1291" s="89"/>
    </row>
    <row r="1292" spans="1:9" ht="15.75" x14ac:dyDescent="0.25">
      <c r="A1292" s="193" t="s">
        <v>410</v>
      </c>
      <c r="B1292" s="201" t="str">
        <f t="shared" si="26"/>
        <v>0237</v>
      </c>
      <c r="C1292" s="203" t="s">
        <v>412</v>
      </c>
      <c r="D1292" s="178">
        <v>282787.93</v>
      </c>
      <c r="E1292" s="178">
        <v>0</v>
      </c>
      <c r="F1292" s="178">
        <v>282787.93</v>
      </c>
      <c r="G1292" s="178">
        <v>0</v>
      </c>
      <c r="H1292" s="194">
        <v>282787.93</v>
      </c>
      <c r="I1292" s="89"/>
    </row>
    <row r="1293" spans="1:9" ht="15.75" x14ac:dyDescent="0.25">
      <c r="A1293" s="193" t="s">
        <v>413</v>
      </c>
      <c r="B1293" s="201" t="str">
        <f t="shared" si="26"/>
        <v>0302A</v>
      </c>
      <c r="C1293" s="203" t="s">
        <v>414</v>
      </c>
      <c r="D1293" s="178">
        <v>48009.3</v>
      </c>
      <c r="E1293" s="178">
        <v>0</v>
      </c>
      <c r="F1293" s="178">
        <v>48009.3</v>
      </c>
      <c r="G1293" s="178">
        <v>0</v>
      </c>
      <c r="H1293" s="194">
        <v>48009.3</v>
      </c>
      <c r="I1293" s="89"/>
    </row>
    <row r="1294" spans="1:9" ht="15.75" x14ac:dyDescent="0.25">
      <c r="A1294" s="193" t="s">
        <v>415</v>
      </c>
      <c r="B1294" s="201" t="str">
        <f t="shared" si="26"/>
        <v>0410</v>
      </c>
      <c r="C1294" s="203" t="s">
        <v>416</v>
      </c>
      <c r="D1294" s="178">
        <v>298005.55000000005</v>
      </c>
      <c r="E1294" s="178">
        <v>0</v>
      </c>
      <c r="F1294" s="178">
        <v>298005.55000000005</v>
      </c>
      <c r="G1294" s="178">
        <v>0</v>
      </c>
      <c r="H1294" s="194">
        <v>298005.55000000005</v>
      </c>
      <c r="I1294" s="89"/>
    </row>
    <row r="1295" spans="1:9" ht="15.75" x14ac:dyDescent="0.25">
      <c r="A1295" s="193" t="s">
        <v>417</v>
      </c>
      <c r="B1295" s="201" t="str">
        <f t="shared" si="26"/>
        <v>0519A</v>
      </c>
      <c r="C1295" s="181" t="s">
        <v>418</v>
      </c>
      <c r="D1295" s="178">
        <v>0</v>
      </c>
      <c r="E1295" s="178">
        <v>0</v>
      </c>
      <c r="F1295" s="178">
        <v>0</v>
      </c>
      <c r="G1295" s="178">
        <v>0</v>
      </c>
      <c r="H1295" s="194">
        <v>0</v>
      </c>
      <c r="I1295" s="89"/>
    </row>
    <row r="1296" spans="1:9" ht="15.75" x14ac:dyDescent="0.25">
      <c r="A1296" s="193" t="s">
        <v>419</v>
      </c>
      <c r="B1296" s="201" t="str">
        <f t="shared" si="26"/>
        <v>0602A</v>
      </c>
      <c r="C1296" s="203" t="s">
        <v>420</v>
      </c>
      <c r="D1296" s="178">
        <v>0</v>
      </c>
      <c r="E1296" s="178">
        <v>0</v>
      </c>
      <c r="F1296" s="178">
        <v>0</v>
      </c>
      <c r="G1296" s="178">
        <v>0</v>
      </c>
      <c r="H1296" s="194">
        <v>0</v>
      </c>
      <c r="I1296" s="89"/>
    </row>
    <row r="1297" spans="1:9" ht="15.75" x14ac:dyDescent="0.25">
      <c r="A1297" s="193" t="s">
        <v>421</v>
      </c>
      <c r="B1297" s="201" t="str">
        <f t="shared" si="26"/>
        <v>0719A</v>
      </c>
      <c r="C1297" s="181" t="s">
        <v>422</v>
      </c>
      <c r="D1297" s="178">
        <v>169677.02000000002</v>
      </c>
      <c r="E1297" s="178">
        <v>0</v>
      </c>
      <c r="F1297" s="178">
        <v>169677.02000000002</v>
      </c>
      <c r="G1297" s="178">
        <v>0</v>
      </c>
      <c r="H1297" s="194">
        <v>169677.02000000002</v>
      </c>
      <c r="I1297" s="89"/>
    </row>
    <row r="1298" spans="1:9" ht="15.75" x14ac:dyDescent="0.25">
      <c r="A1298" s="193" t="s">
        <v>423</v>
      </c>
      <c r="B1298" s="201" t="str">
        <f t="shared" si="26"/>
        <v>0802A</v>
      </c>
      <c r="C1298" s="181" t="s">
        <v>424</v>
      </c>
      <c r="D1298" s="178">
        <v>32832.54</v>
      </c>
      <c r="E1298" s="178">
        <v>0</v>
      </c>
      <c r="F1298" s="178">
        <v>32832.54</v>
      </c>
      <c r="G1298" s="178">
        <v>0</v>
      </c>
      <c r="H1298" s="194">
        <v>32832.54</v>
      </c>
      <c r="I1298" s="89"/>
    </row>
    <row r="1299" spans="1:9" ht="15.75" x14ac:dyDescent="0.25">
      <c r="A1299" s="193" t="s">
        <v>425</v>
      </c>
      <c r="B1299" s="201" t="str">
        <f t="shared" si="26"/>
        <v>0940</v>
      </c>
      <c r="C1299" s="181" t="s">
        <v>426</v>
      </c>
      <c r="D1299" s="178">
        <v>4222.17</v>
      </c>
      <c r="E1299" s="178">
        <v>0</v>
      </c>
      <c r="F1299" s="178">
        <v>4222.17</v>
      </c>
      <c r="G1299" s="178">
        <v>0</v>
      </c>
      <c r="H1299" s="194">
        <v>4222.17</v>
      </c>
      <c r="I1299" s="89"/>
    </row>
    <row r="1300" spans="1:9" ht="15.75" x14ac:dyDescent="0.25">
      <c r="A1300" s="193" t="s">
        <v>427</v>
      </c>
      <c r="B1300" s="201" t="str">
        <f t="shared" si="26"/>
        <v>1010</v>
      </c>
      <c r="C1300" s="181" t="s">
        <v>428</v>
      </c>
      <c r="D1300" s="178">
        <v>103204.85</v>
      </c>
      <c r="E1300" s="178">
        <v>0</v>
      </c>
      <c r="F1300" s="178">
        <v>103204.85</v>
      </c>
      <c r="G1300" s="178">
        <v>0</v>
      </c>
      <c r="H1300" s="194">
        <v>103204.85</v>
      </c>
      <c r="I1300" s="89"/>
    </row>
    <row r="1301" spans="1:9" ht="15.75" x14ac:dyDescent="0.25">
      <c r="A1301" s="193" t="s">
        <v>429</v>
      </c>
      <c r="B1301" s="201" t="str">
        <f t="shared" si="26"/>
        <v>1206A</v>
      </c>
      <c r="C1301" s="203" t="s">
        <v>430</v>
      </c>
      <c r="D1301" s="178">
        <v>2323300.3899999997</v>
      </c>
      <c r="E1301" s="178">
        <v>0</v>
      </c>
      <c r="F1301" s="178">
        <v>2323300.3899999997</v>
      </c>
      <c r="G1301" s="178">
        <v>0</v>
      </c>
      <c r="H1301" s="194">
        <v>2323300.3899999997</v>
      </c>
      <c r="I1301" s="89"/>
    </row>
    <row r="1302" spans="1:9" ht="15.75" x14ac:dyDescent="0.25">
      <c r="A1302" s="193" t="s">
        <v>429</v>
      </c>
      <c r="B1302" s="201" t="str">
        <f t="shared" si="26"/>
        <v>1236</v>
      </c>
      <c r="C1302" s="203" t="s">
        <v>431</v>
      </c>
      <c r="D1302" s="178">
        <v>1393629.26</v>
      </c>
      <c r="E1302" s="178">
        <v>0</v>
      </c>
      <c r="F1302" s="178">
        <v>1393629.26</v>
      </c>
      <c r="G1302" s="178">
        <v>0</v>
      </c>
      <c r="H1302" s="194">
        <v>1393629.26</v>
      </c>
      <c r="I1302" s="89"/>
    </row>
    <row r="1303" spans="1:9" ht="15.75" x14ac:dyDescent="0.25">
      <c r="A1303" s="193" t="s">
        <v>432</v>
      </c>
      <c r="B1303" s="201" t="str">
        <f t="shared" si="26"/>
        <v>1310</v>
      </c>
      <c r="C1303" s="203" t="s">
        <v>433</v>
      </c>
      <c r="D1303" s="178">
        <v>114998.37999999999</v>
      </c>
      <c r="E1303" s="178">
        <v>0</v>
      </c>
      <c r="F1303" s="178">
        <v>114998.37999999999</v>
      </c>
      <c r="G1303" s="178">
        <v>0</v>
      </c>
      <c r="H1303" s="194">
        <v>114998.37999999999</v>
      </c>
      <c r="I1303" s="89"/>
    </row>
    <row r="1304" spans="1:9" ht="15.75" x14ac:dyDescent="0.25">
      <c r="A1304" s="193" t="s">
        <v>21</v>
      </c>
      <c r="B1304" s="201" t="str">
        <f t="shared" si="26"/>
        <v>1524A</v>
      </c>
      <c r="C1304" s="203" t="s">
        <v>434</v>
      </c>
      <c r="D1304" s="178">
        <v>1014400</v>
      </c>
      <c r="E1304" s="178">
        <v>0</v>
      </c>
      <c r="F1304" s="178">
        <v>1014400</v>
      </c>
      <c r="G1304" s="178">
        <v>0</v>
      </c>
      <c r="H1304" s="194">
        <v>1014400</v>
      </c>
      <c r="I1304" s="89"/>
    </row>
    <row r="1305" spans="1:9" ht="15.75" x14ac:dyDescent="0.25">
      <c r="A1305" s="193" t="s">
        <v>284</v>
      </c>
      <c r="B1305" s="201" t="str">
        <f t="shared" si="26"/>
        <v>1649</v>
      </c>
      <c r="C1305" s="181" t="s">
        <v>435</v>
      </c>
      <c r="D1305" s="178">
        <v>0</v>
      </c>
      <c r="E1305" s="178">
        <v>0</v>
      </c>
      <c r="F1305" s="178">
        <v>0</v>
      </c>
      <c r="G1305" s="178">
        <v>0</v>
      </c>
      <c r="H1305" s="194">
        <v>0</v>
      </c>
      <c r="I1305" s="89"/>
    </row>
    <row r="1306" spans="1:9" ht="15.75" x14ac:dyDescent="0.25">
      <c r="A1306" s="204" t="s">
        <v>436</v>
      </c>
      <c r="B1306" s="201" t="str">
        <f t="shared" si="26"/>
        <v>1710</v>
      </c>
      <c r="C1306" s="181" t="s">
        <v>437</v>
      </c>
      <c r="D1306" s="178">
        <v>0</v>
      </c>
      <c r="E1306" s="178">
        <v>0</v>
      </c>
      <c r="F1306" s="178">
        <v>0</v>
      </c>
      <c r="G1306" s="178">
        <v>0</v>
      </c>
      <c r="H1306" s="194">
        <v>0</v>
      </c>
      <c r="I1306" s="89"/>
    </row>
    <row r="1307" spans="1:9" ht="15.75" x14ac:dyDescent="0.25">
      <c r="A1307" s="204" t="s">
        <v>438</v>
      </c>
      <c r="B1307" s="201" t="str">
        <f t="shared" si="26"/>
        <v>1841</v>
      </c>
      <c r="C1307" s="181" t="s">
        <v>439</v>
      </c>
      <c r="D1307" s="178">
        <v>470597</v>
      </c>
      <c r="E1307" s="178">
        <v>0</v>
      </c>
      <c r="F1307" s="178">
        <v>470597</v>
      </c>
      <c r="G1307" s="178">
        <v>0</v>
      </c>
      <c r="H1307" s="194">
        <v>470597</v>
      </c>
      <c r="I1307" s="89"/>
    </row>
    <row r="1308" spans="1:9" ht="15.75" x14ac:dyDescent="0.25">
      <c r="A1308" s="193" t="s">
        <v>440</v>
      </c>
      <c r="B1308" s="201" t="str">
        <f t="shared" si="26"/>
        <v>2024A</v>
      </c>
      <c r="C1308" s="181" t="s">
        <v>441</v>
      </c>
      <c r="D1308" s="178">
        <v>3759.15</v>
      </c>
      <c r="E1308" s="178">
        <v>0</v>
      </c>
      <c r="F1308" s="178">
        <v>3759.15</v>
      </c>
      <c r="G1308" s="178">
        <v>0</v>
      </c>
      <c r="H1308" s="194">
        <v>3759.15</v>
      </c>
      <c r="I1308" s="89"/>
    </row>
    <row r="1309" spans="1:9" ht="15.75" x14ac:dyDescent="0.25">
      <c r="A1309" s="193" t="s">
        <v>442</v>
      </c>
      <c r="B1309" s="201" t="str">
        <f t="shared" si="26"/>
        <v>2124A</v>
      </c>
      <c r="C1309" s="181" t="s">
        <v>443</v>
      </c>
      <c r="D1309" s="178">
        <v>0</v>
      </c>
      <c r="E1309" s="178">
        <v>0</v>
      </c>
      <c r="F1309" s="178">
        <v>0</v>
      </c>
      <c r="G1309" s="178">
        <v>0</v>
      </c>
      <c r="H1309" s="194">
        <v>0</v>
      </c>
      <c r="I1309" s="89"/>
    </row>
    <row r="1310" spans="1:9" ht="15.75" x14ac:dyDescent="0.25">
      <c r="A1310" s="193" t="s">
        <v>444</v>
      </c>
      <c r="B1310" s="201" t="str">
        <f t="shared" si="26"/>
        <v>2249</v>
      </c>
      <c r="C1310" s="181" t="s">
        <v>445</v>
      </c>
      <c r="D1310" s="178">
        <v>10029758.699999999</v>
      </c>
      <c r="E1310" s="178">
        <v>0</v>
      </c>
      <c r="F1310" s="178">
        <v>10029758.699999999</v>
      </c>
      <c r="G1310" s="178">
        <v>0</v>
      </c>
      <c r="H1310" s="194">
        <v>10029758.699999999</v>
      </c>
      <c r="I1310" s="89"/>
    </row>
    <row r="1311" spans="1:9" ht="15.75" x14ac:dyDescent="0.25">
      <c r="A1311" s="193" t="s">
        <v>446</v>
      </c>
      <c r="B1311" s="201" t="str">
        <f t="shared" si="26"/>
        <v>2339</v>
      </c>
      <c r="C1311" s="181" t="s">
        <v>447</v>
      </c>
      <c r="D1311" s="178">
        <v>808550.57999999984</v>
      </c>
      <c r="E1311" s="178">
        <v>0</v>
      </c>
      <c r="F1311" s="178">
        <v>808550.57999999984</v>
      </c>
      <c r="G1311" s="178">
        <v>0</v>
      </c>
      <c r="H1311" s="194">
        <v>808550.57999999984</v>
      </c>
      <c r="I1311" s="89"/>
    </row>
    <row r="1312" spans="1:9" ht="15.75" x14ac:dyDescent="0.25">
      <c r="A1312" s="193" t="s">
        <v>448</v>
      </c>
      <c r="B1312" s="201" t="str">
        <f t="shared" si="26"/>
        <v>2449</v>
      </c>
      <c r="C1312" s="181" t="s">
        <v>449</v>
      </c>
      <c r="D1312" s="178">
        <v>31871.929999999997</v>
      </c>
      <c r="E1312" s="178">
        <v>0</v>
      </c>
      <c r="F1312" s="178">
        <v>31871.929999999997</v>
      </c>
      <c r="G1312" s="178">
        <v>0</v>
      </c>
      <c r="H1312" s="194">
        <v>31871.929999999997</v>
      </c>
      <c r="I1312" s="89"/>
    </row>
    <row r="1313" spans="1:9" ht="15.75" x14ac:dyDescent="0.25">
      <c r="A1313" s="193" t="s">
        <v>450</v>
      </c>
      <c r="B1313" s="201" t="str">
        <f t="shared" si="26"/>
        <v>2503A</v>
      </c>
      <c r="C1313" s="203" t="s">
        <v>451</v>
      </c>
      <c r="D1313" s="178">
        <v>0</v>
      </c>
      <c r="E1313" s="178">
        <v>0</v>
      </c>
      <c r="F1313" s="178">
        <v>0</v>
      </c>
      <c r="G1313" s="178">
        <v>0</v>
      </c>
      <c r="H1313" s="194">
        <v>0</v>
      </c>
      <c r="I1313" s="89"/>
    </row>
    <row r="1314" spans="1:9" ht="15.75" x14ac:dyDescent="0.25">
      <c r="A1314" s="193" t="s">
        <v>452</v>
      </c>
      <c r="B1314" s="201" t="str">
        <f t="shared" si="26"/>
        <v>2604A</v>
      </c>
      <c r="C1314" s="203" t="s">
        <v>453</v>
      </c>
      <c r="D1314" s="178">
        <v>2968095.1</v>
      </c>
      <c r="E1314" s="178">
        <v>0</v>
      </c>
      <c r="F1314" s="178">
        <v>2968095.1</v>
      </c>
      <c r="G1314" s="178">
        <v>0</v>
      </c>
      <c r="H1314" s="194">
        <v>2968095.1</v>
      </c>
      <c r="I1314" s="89"/>
    </row>
    <row r="1315" spans="1:9" ht="15.75" x14ac:dyDescent="0.25">
      <c r="A1315" s="193" t="s">
        <v>454</v>
      </c>
      <c r="B1315" s="201" t="str">
        <f t="shared" si="26"/>
        <v>2703A</v>
      </c>
      <c r="C1315" s="181" t="s">
        <v>455</v>
      </c>
      <c r="D1315" s="178">
        <v>73602693.890000001</v>
      </c>
      <c r="E1315" s="178">
        <v>0</v>
      </c>
      <c r="F1315" s="178">
        <v>73602693.890000001</v>
      </c>
      <c r="G1315" s="178">
        <v>137500</v>
      </c>
      <c r="H1315" s="194">
        <v>73740193.890000001</v>
      </c>
      <c r="I1315" s="89"/>
    </row>
    <row r="1316" spans="1:9" ht="15.75" x14ac:dyDescent="0.25">
      <c r="A1316" s="193" t="s">
        <v>456</v>
      </c>
      <c r="B1316" s="201" t="str">
        <f t="shared" si="26"/>
        <v>2824A</v>
      </c>
      <c r="C1316" s="181" t="s">
        <v>457</v>
      </c>
      <c r="D1316" s="178">
        <v>0</v>
      </c>
      <c r="E1316" s="178">
        <v>0</v>
      </c>
      <c r="F1316" s="178">
        <v>0</v>
      </c>
      <c r="G1316" s="178">
        <v>0</v>
      </c>
      <c r="H1316" s="194">
        <v>0</v>
      </c>
      <c r="I1316" s="89"/>
    </row>
    <row r="1317" spans="1:9" ht="15.75" x14ac:dyDescent="0.25">
      <c r="A1317" s="193" t="s">
        <v>458</v>
      </c>
      <c r="B1317" s="201" t="str">
        <f t="shared" si="26"/>
        <v>2934</v>
      </c>
      <c r="C1317" s="203" t="s">
        <v>459</v>
      </c>
      <c r="D1317" s="178">
        <v>25537.949999999997</v>
      </c>
      <c r="E1317" s="178">
        <v>0</v>
      </c>
      <c r="F1317" s="178">
        <v>25537.949999999997</v>
      </c>
      <c r="G1317" s="178">
        <v>0</v>
      </c>
      <c r="H1317" s="194">
        <v>25537.949999999997</v>
      </c>
      <c r="I1317" s="89"/>
    </row>
    <row r="1318" spans="1:9" ht="15.75" x14ac:dyDescent="0.25">
      <c r="A1318" s="193" t="s">
        <v>460</v>
      </c>
      <c r="B1318" s="201" t="str">
        <f t="shared" si="26"/>
        <v>3049</v>
      </c>
      <c r="C1318" s="203" t="s">
        <v>461</v>
      </c>
      <c r="D1318" s="178">
        <v>990925.89000000013</v>
      </c>
      <c r="E1318" s="178">
        <v>0</v>
      </c>
      <c r="F1318" s="178">
        <v>990925.89000000013</v>
      </c>
      <c r="G1318" s="178">
        <v>0</v>
      </c>
      <c r="H1318" s="194">
        <v>990925.89000000013</v>
      </c>
      <c r="I1318" s="89"/>
    </row>
    <row r="1319" spans="1:9" ht="15.75" x14ac:dyDescent="0.25">
      <c r="A1319" s="193" t="s">
        <v>462</v>
      </c>
      <c r="B1319" s="201" t="str">
        <f t="shared" si="26"/>
        <v>3215</v>
      </c>
      <c r="C1319" s="181" t="s">
        <v>463</v>
      </c>
      <c r="D1319" s="178">
        <v>951768.35</v>
      </c>
      <c r="E1319" s="178">
        <v>0</v>
      </c>
      <c r="F1319" s="178">
        <v>951768.35</v>
      </c>
      <c r="G1319" s="178">
        <v>0</v>
      </c>
      <c r="H1319" s="194">
        <v>951768.35</v>
      </c>
      <c r="I1319" s="89"/>
    </row>
    <row r="1320" spans="1:9" ht="15.75" x14ac:dyDescent="0.25">
      <c r="A1320" s="193" t="s">
        <v>464</v>
      </c>
      <c r="B1320" s="201" t="str">
        <f t="shared" si="26"/>
        <v>3303A</v>
      </c>
      <c r="C1320" s="203" t="s">
        <v>465</v>
      </c>
      <c r="D1320" s="178">
        <v>0</v>
      </c>
      <c r="E1320" s="178">
        <v>0</v>
      </c>
      <c r="F1320" s="178">
        <v>0</v>
      </c>
      <c r="G1320" s="178">
        <v>0</v>
      </c>
      <c r="H1320" s="194">
        <v>0</v>
      </c>
      <c r="I1320" s="89"/>
    </row>
    <row r="1321" spans="1:9" ht="15.75" x14ac:dyDescent="0.25">
      <c r="A1321" s="193" t="s">
        <v>466</v>
      </c>
      <c r="B1321" s="201" t="str">
        <f t="shared" si="26"/>
        <v>3410</v>
      </c>
      <c r="C1321" s="181" t="s">
        <v>467</v>
      </c>
      <c r="D1321" s="178">
        <v>4046.05</v>
      </c>
      <c r="E1321" s="178">
        <v>0</v>
      </c>
      <c r="F1321" s="178">
        <v>4046.05</v>
      </c>
      <c r="G1321" s="178">
        <v>0</v>
      </c>
      <c r="H1321" s="194">
        <v>4046.05</v>
      </c>
      <c r="I1321" s="89"/>
    </row>
    <row r="1322" spans="1:9" ht="15.75" x14ac:dyDescent="0.25">
      <c r="A1322" s="193" t="s">
        <v>468</v>
      </c>
      <c r="B1322" s="201" t="str">
        <f t="shared" si="26"/>
        <v>3509A</v>
      </c>
      <c r="C1322" s="181" t="s">
        <v>469</v>
      </c>
      <c r="D1322" s="178">
        <v>12580.710000000001</v>
      </c>
      <c r="E1322" s="178">
        <v>0</v>
      </c>
      <c r="F1322" s="178">
        <v>12580.710000000001</v>
      </c>
      <c r="G1322" s="178">
        <v>0</v>
      </c>
      <c r="H1322" s="194">
        <v>12580.710000000001</v>
      </c>
      <c r="I1322" s="89"/>
    </row>
    <row r="1323" spans="1:9" ht="15.75" x14ac:dyDescent="0.25">
      <c r="A1323" s="193" t="s">
        <v>470</v>
      </c>
      <c r="B1323" s="201" t="str">
        <f t="shared" si="26"/>
        <v>3611</v>
      </c>
      <c r="C1323" s="181" t="s">
        <v>471</v>
      </c>
      <c r="D1323" s="178">
        <v>50192.990000000005</v>
      </c>
      <c r="E1323" s="178">
        <v>0</v>
      </c>
      <c r="F1323" s="178">
        <v>50192.990000000005</v>
      </c>
      <c r="G1323" s="178">
        <v>0</v>
      </c>
      <c r="H1323" s="194">
        <v>50192.990000000005</v>
      </c>
      <c r="I1323" s="89"/>
    </row>
    <row r="1324" spans="1:9" ht="15.75" x14ac:dyDescent="0.25">
      <c r="A1324" s="193" t="s">
        <v>472</v>
      </c>
      <c r="B1324" s="201" t="str">
        <f t="shared" si="26"/>
        <v>3730</v>
      </c>
      <c r="C1324" s="181" t="s">
        <v>473</v>
      </c>
      <c r="D1324" s="178">
        <v>15939.5</v>
      </c>
      <c r="E1324" s="178">
        <v>0</v>
      </c>
      <c r="F1324" s="178">
        <v>15939.5</v>
      </c>
      <c r="G1324" s="178">
        <v>0</v>
      </c>
      <c r="H1324" s="194">
        <v>15939.5</v>
      </c>
      <c r="I1324" s="89"/>
    </row>
    <row r="1325" spans="1:9" ht="15.75" x14ac:dyDescent="0.25">
      <c r="A1325" s="193" t="s">
        <v>474</v>
      </c>
      <c r="B1325" s="201" t="str">
        <f t="shared" si="26"/>
        <v>3831</v>
      </c>
      <c r="C1325" s="181" t="s">
        <v>475</v>
      </c>
      <c r="D1325" s="178">
        <v>19819.379999999997</v>
      </c>
      <c r="E1325" s="178">
        <v>0</v>
      </c>
      <c r="F1325" s="178">
        <v>19819.379999999997</v>
      </c>
      <c r="G1325" s="178">
        <v>0</v>
      </c>
      <c r="H1325" s="194">
        <v>19819.379999999997</v>
      </c>
      <c r="I1325" s="89"/>
    </row>
    <row r="1326" spans="1:9" ht="15.75" x14ac:dyDescent="0.25">
      <c r="A1326" s="193" t="s">
        <v>476</v>
      </c>
      <c r="B1326" s="201" t="str">
        <f t="shared" si="26"/>
        <v>3909A</v>
      </c>
      <c r="C1326" s="181" t="s">
        <v>477</v>
      </c>
      <c r="D1326" s="178">
        <v>5514.89</v>
      </c>
      <c r="E1326" s="178">
        <v>0</v>
      </c>
      <c r="F1326" s="178">
        <v>5514.89</v>
      </c>
      <c r="G1326" s="178">
        <v>0</v>
      </c>
      <c r="H1326" s="194">
        <v>5514.89</v>
      </c>
      <c r="I1326" s="89"/>
    </row>
    <row r="1327" spans="1:9" ht="15.75" x14ac:dyDescent="0.25">
      <c r="A1327" s="193" t="s">
        <v>478</v>
      </c>
      <c r="B1327" s="201" t="str">
        <f t="shared" si="26"/>
        <v>4012</v>
      </c>
      <c r="C1327" s="181" t="s">
        <v>479</v>
      </c>
      <c r="D1327" s="178">
        <v>1723178.46</v>
      </c>
      <c r="E1327" s="178">
        <v>0</v>
      </c>
      <c r="F1327" s="178">
        <v>1723178.46</v>
      </c>
      <c r="G1327" s="178">
        <v>63081.1</v>
      </c>
      <c r="H1327" s="194">
        <v>1786259.56</v>
      </c>
      <c r="I1327" s="89"/>
    </row>
    <row r="1328" spans="1:9" ht="15.75" x14ac:dyDescent="0.25">
      <c r="A1328" s="193" t="s">
        <v>478</v>
      </c>
      <c r="B1328" s="201" t="str">
        <f t="shared" si="26"/>
        <v>4033</v>
      </c>
      <c r="C1328" s="181" t="s">
        <v>480</v>
      </c>
      <c r="D1328" s="178">
        <v>121559.79999999999</v>
      </c>
      <c r="E1328" s="178">
        <v>0</v>
      </c>
      <c r="F1328" s="178">
        <v>121559.79999999999</v>
      </c>
      <c r="G1328" s="178">
        <v>0</v>
      </c>
      <c r="H1328" s="194">
        <v>121559.79999999999</v>
      </c>
      <c r="I1328" s="89"/>
    </row>
    <row r="1329" spans="1:9" ht="15.75" x14ac:dyDescent="0.25">
      <c r="A1329" s="193" t="s">
        <v>481</v>
      </c>
      <c r="B1329" s="201" t="str">
        <f t="shared" si="26"/>
        <v>4110</v>
      </c>
      <c r="C1329" s="203" t="s">
        <v>482</v>
      </c>
      <c r="D1329" s="178">
        <v>874810.91</v>
      </c>
      <c r="E1329" s="178">
        <v>0</v>
      </c>
      <c r="F1329" s="178">
        <v>874810.91</v>
      </c>
      <c r="G1329" s="178">
        <v>0</v>
      </c>
      <c r="H1329" s="194">
        <v>874810.91</v>
      </c>
      <c r="I1329" s="89"/>
    </row>
    <row r="1330" spans="1:9" ht="15.75" x14ac:dyDescent="0.25">
      <c r="A1330" s="193" t="s">
        <v>481</v>
      </c>
      <c r="B1330" s="201" t="str">
        <f t="shared" si="26"/>
        <v>4128</v>
      </c>
      <c r="C1330" s="203" t="s">
        <v>483</v>
      </c>
      <c r="D1330" s="178">
        <v>3493994.74</v>
      </c>
      <c r="E1330" s="178">
        <v>0</v>
      </c>
      <c r="F1330" s="178">
        <v>3493994.74</v>
      </c>
      <c r="G1330" s="178">
        <v>0</v>
      </c>
      <c r="H1330" s="194">
        <v>3493994.74</v>
      </c>
      <c r="I1330" s="89"/>
    </row>
    <row r="1331" spans="1:9" ht="15.75" x14ac:dyDescent="0.25">
      <c r="A1331" s="193" t="s">
        <v>481</v>
      </c>
      <c r="B1331" s="201" t="str">
        <f t="shared" si="26"/>
        <v>4125</v>
      </c>
      <c r="C1331" s="203" t="s">
        <v>484</v>
      </c>
      <c r="D1331" s="178">
        <v>0</v>
      </c>
      <c r="E1331" s="178">
        <v>0</v>
      </c>
      <c r="F1331" s="178">
        <v>0</v>
      </c>
      <c r="G1331" s="178">
        <v>0</v>
      </c>
      <c r="H1331" s="194">
        <v>0</v>
      </c>
      <c r="I1331" s="89"/>
    </row>
    <row r="1332" spans="1:9" ht="15.75" x14ac:dyDescent="0.25">
      <c r="A1332" s="193" t="s">
        <v>485</v>
      </c>
      <c r="B1332" s="201" t="str">
        <f t="shared" si="26"/>
        <v>4210</v>
      </c>
      <c r="C1332" s="203" t="s">
        <v>486</v>
      </c>
      <c r="D1332" s="178">
        <v>853729.69</v>
      </c>
      <c r="E1332" s="178">
        <v>0</v>
      </c>
      <c r="F1332" s="178">
        <v>853729.69</v>
      </c>
      <c r="G1332" s="178">
        <v>0</v>
      </c>
      <c r="H1332" s="194">
        <v>853729.69</v>
      </c>
      <c r="I1332" s="89"/>
    </row>
    <row r="1333" spans="1:9" ht="15.75" x14ac:dyDescent="0.25">
      <c r="A1333" s="193" t="s">
        <v>248</v>
      </c>
      <c r="B1333" s="201" t="str">
        <f t="shared" si="26"/>
        <v>4316</v>
      </c>
      <c r="C1333" s="203" t="s">
        <v>487</v>
      </c>
      <c r="D1333" s="178">
        <v>3567554</v>
      </c>
      <c r="E1333" s="178">
        <v>0</v>
      </c>
      <c r="F1333" s="178">
        <v>3567554</v>
      </c>
      <c r="G1333" s="178">
        <v>0</v>
      </c>
      <c r="H1333" s="194">
        <v>3567554</v>
      </c>
      <c r="I1333" s="89"/>
    </row>
    <row r="1334" spans="1:9" ht="15.75" x14ac:dyDescent="0.25">
      <c r="A1334" s="193" t="s">
        <v>248</v>
      </c>
      <c r="B1334" s="201" t="str">
        <f t="shared" si="26"/>
        <v>4325</v>
      </c>
      <c r="C1334" s="203" t="s">
        <v>488</v>
      </c>
      <c r="D1334" s="178">
        <v>0</v>
      </c>
      <c r="E1334" s="178">
        <v>0</v>
      </c>
      <c r="F1334" s="178">
        <v>0</v>
      </c>
      <c r="G1334" s="178">
        <v>0</v>
      </c>
      <c r="H1334" s="194">
        <v>0</v>
      </c>
      <c r="I1334" s="89"/>
    </row>
    <row r="1335" spans="1:9" ht="15.75" x14ac:dyDescent="0.25">
      <c r="A1335" s="193" t="s">
        <v>489</v>
      </c>
      <c r="B1335" s="201" t="str">
        <f t="shared" si="26"/>
        <v>4435</v>
      </c>
      <c r="C1335" s="203" t="s">
        <v>490</v>
      </c>
      <c r="D1335" s="178">
        <v>0</v>
      </c>
      <c r="E1335" s="178">
        <v>0</v>
      </c>
      <c r="F1335" s="178">
        <v>0</v>
      </c>
      <c r="G1335" s="178">
        <v>0</v>
      </c>
      <c r="H1335" s="194">
        <v>0</v>
      </c>
      <c r="I1335" s="89"/>
    </row>
    <row r="1336" spans="1:9" ht="15.75" x14ac:dyDescent="0.25">
      <c r="A1336" s="193" t="s">
        <v>491</v>
      </c>
      <c r="B1336" s="201" t="str">
        <f t="shared" si="26"/>
        <v>4510</v>
      </c>
      <c r="C1336" s="203" t="s">
        <v>492</v>
      </c>
      <c r="D1336" s="178">
        <v>0</v>
      </c>
      <c r="E1336" s="178">
        <v>0</v>
      </c>
      <c r="F1336" s="178">
        <v>0</v>
      </c>
      <c r="G1336" s="178">
        <v>0</v>
      </c>
      <c r="H1336" s="194">
        <v>0</v>
      </c>
      <c r="I1336" s="89"/>
    </row>
    <row r="1337" spans="1:9" ht="15.75" x14ac:dyDescent="0.25">
      <c r="A1337" s="193" t="s">
        <v>493</v>
      </c>
      <c r="B1337" s="201" t="str">
        <f t="shared" si="26"/>
        <v>4612</v>
      </c>
      <c r="C1337" s="203" t="s">
        <v>494</v>
      </c>
      <c r="D1337" s="178">
        <v>1273946.6300000001</v>
      </c>
      <c r="E1337" s="178">
        <v>0</v>
      </c>
      <c r="F1337" s="178">
        <v>1273946.6300000001</v>
      </c>
      <c r="G1337" s="178">
        <v>0</v>
      </c>
      <c r="H1337" s="194">
        <v>1273946.6300000001</v>
      </c>
      <c r="I1337" s="89"/>
    </row>
    <row r="1338" spans="1:9" ht="15.75" x14ac:dyDescent="0.25">
      <c r="A1338" s="193" t="s">
        <v>495</v>
      </c>
      <c r="B1338" s="201" t="str">
        <f t="shared" si="26"/>
        <v>4711</v>
      </c>
      <c r="C1338" s="203" t="s">
        <v>496</v>
      </c>
      <c r="D1338" s="178">
        <v>176425.23</v>
      </c>
      <c r="E1338" s="178">
        <v>0</v>
      </c>
      <c r="F1338" s="178">
        <v>176425.23</v>
      </c>
      <c r="G1338" s="178">
        <v>0</v>
      </c>
      <c r="H1338" s="194">
        <v>176425.23</v>
      </c>
      <c r="I1338" s="89"/>
    </row>
    <row r="1339" spans="1:9" ht="15.75" x14ac:dyDescent="0.25">
      <c r="A1339" s="193" t="s">
        <v>497</v>
      </c>
      <c r="B1339" s="201" t="str">
        <f t="shared" si="26"/>
        <v>4815</v>
      </c>
      <c r="C1339" s="203" t="s">
        <v>498</v>
      </c>
      <c r="D1339" s="178">
        <v>489928.85</v>
      </c>
      <c r="E1339" s="178">
        <v>0</v>
      </c>
      <c r="F1339" s="178">
        <v>489928.85</v>
      </c>
      <c r="G1339" s="178">
        <v>0</v>
      </c>
      <c r="H1339" s="194">
        <v>489928.85</v>
      </c>
      <c r="I1339" s="89"/>
    </row>
    <row r="1340" spans="1:9" ht="15.75" x14ac:dyDescent="0.25">
      <c r="A1340" s="193" t="s">
        <v>499</v>
      </c>
      <c r="B1340" s="201" t="str">
        <f t="shared" si="26"/>
        <v>4949</v>
      </c>
      <c r="C1340" s="203" t="s">
        <v>500</v>
      </c>
      <c r="D1340" s="178">
        <v>0</v>
      </c>
      <c r="E1340" s="178">
        <v>0</v>
      </c>
      <c r="F1340" s="178">
        <v>0</v>
      </c>
      <c r="G1340" s="178">
        <v>0</v>
      </c>
      <c r="H1340" s="194">
        <v>0</v>
      </c>
      <c r="I1340" s="89"/>
    </row>
    <row r="1341" spans="1:9" ht="15.75" x14ac:dyDescent="0.25">
      <c r="A1341" s="193" t="s">
        <v>501</v>
      </c>
      <c r="B1341" s="201" t="str">
        <f t="shared" si="26"/>
        <v>5019A</v>
      </c>
      <c r="C1341" s="203" t="s">
        <v>502</v>
      </c>
      <c r="D1341" s="178">
        <v>24269077.789999999</v>
      </c>
      <c r="E1341" s="178">
        <v>0</v>
      </c>
      <c r="F1341" s="178">
        <v>24269077.789999999</v>
      </c>
      <c r="G1341" s="178">
        <v>0</v>
      </c>
      <c r="H1341" s="194">
        <v>24269077.789999999</v>
      </c>
      <c r="I1341" s="89"/>
    </row>
    <row r="1342" spans="1:9" ht="15.75" x14ac:dyDescent="0.25">
      <c r="A1342" s="193" t="s">
        <v>503</v>
      </c>
      <c r="B1342" s="201" t="str">
        <f t="shared" si="26"/>
        <v>5119A</v>
      </c>
      <c r="C1342" s="203" t="s">
        <v>504</v>
      </c>
      <c r="D1342" s="178">
        <v>24662086.020000003</v>
      </c>
      <c r="E1342" s="178">
        <v>0</v>
      </c>
      <c r="F1342" s="178">
        <v>24662086.020000003</v>
      </c>
      <c r="G1342" s="178">
        <v>0</v>
      </c>
      <c r="H1342" s="194">
        <v>24662086.020000003</v>
      </c>
      <c r="I1342" s="89"/>
    </row>
    <row r="1343" spans="1:9" ht="15.75" x14ac:dyDescent="0.25">
      <c r="A1343" s="193" t="s">
        <v>505</v>
      </c>
      <c r="B1343" s="201" t="str">
        <f t="shared" si="26"/>
        <v>5219A</v>
      </c>
      <c r="C1343" s="203" t="s">
        <v>506</v>
      </c>
      <c r="D1343" s="178">
        <v>1066501.75</v>
      </c>
      <c r="E1343" s="178">
        <v>0</v>
      </c>
      <c r="F1343" s="178">
        <v>1066501.75</v>
      </c>
      <c r="G1343" s="178">
        <v>0</v>
      </c>
      <c r="H1343" s="194">
        <v>1066501.75</v>
      </c>
      <c r="I1343" s="89"/>
    </row>
    <row r="1344" spans="1:9" ht="15.75" x14ac:dyDescent="0.25">
      <c r="A1344" s="193" t="s">
        <v>507</v>
      </c>
      <c r="B1344" s="201" t="str">
        <f t="shared" si="26"/>
        <v>5319A</v>
      </c>
      <c r="C1344" s="203" t="s">
        <v>508</v>
      </c>
      <c r="D1344" s="178">
        <v>5846500.4699999997</v>
      </c>
      <c r="E1344" s="178">
        <v>0</v>
      </c>
      <c r="F1344" s="178">
        <v>5846500.4699999997</v>
      </c>
      <c r="G1344" s="178">
        <v>0</v>
      </c>
      <c r="H1344" s="194">
        <v>5846500.4699999997</v>
      </c>
      <c r="I1344" s="89"/>
    </row>
    <row r="1345" spans="1:9" ht="15.75" x14ac:dyDescent="0.25">
      <c r="A1345" s="193" t="s">
        <v>270</v>
      </c>
      <c r="B1345" s="201" t="str">
        <f t="shared" si="26"/>
        <v>5438</v>
      </c>
      <c r="C1345" s="203" t="s">
        <v>509</v>
      </c>
      <c r="D1345" s="178">
        <v>27541.89</v>
      </c>
      <c r="E1345" s="178">
        <v>0</v>
      </c>
      <c r="F1345" s="178">
        <v>27541.89</v>
      </c>
      <c r="G1345" s="178">
        <v>0</v>
      </c>
      <c r="H1345" s="194">
        <v>27541.89</v>
      </c>
      <c r="I1345" s="89"/>
    </row>
    <row r="1346" spans="1:9" ht="15.75" x14ac:dyDescent="0.25">
      <c r="A1346" s="193" t="s">
        <v>264</v>
      </c>
      <c r="B1346" s="201" t="str">
        <f t="shared" si="26"/>
        <v>5526</v>
      </c>
      <c r="C1346" s="203" t="s">
        <v>510</v>
      </c>
      <c r="D1346" s="178">
        <v>1704493.1600000001</v>
      </c>
      <c r="E1346" s="178">
        <v>0</v>
      </c>
      <c r="F1346" s="178">
        <v>1704493.1600000001</v>
      </c>
      <c r="G1346" s="178">
        <v>0</v>
      </c>
      <c r="H1346" s="194">
        <v>1704493.1600000001</v>
      </c>
      <c r="I1346" s="89"/>
    </row>
    <row r="1347" spans="1:9" ht="15.75" x14ac:dyDescent="0.25">
      <c r="A1347" s="193" t="s">
        <v>276</v>
      </c>
      <c r="B1347" s="201" t="str">
        <f t="shared" si="26"/>
        <v>5719A</v>
      </c>
      <c r="C1347" s="203" t="s">
        <v>511</v>
      </c>
      <c r="D1347" s="178">
        <v>0</v>
      </c>
      <c r="E1347" s="178">
        <v>0</v>
      </c>
      <c r="F1347" s="178">
        <v>0</v>
      </c>
      <c r="G1347" s="178">
        <v>0</v>
      </c>
      <c r="H1347" s="194">
        <v>0</v>
      </c>
      <c r="I1347" s="89"/>
    </row>
    <row r="1348" spans="1:9" ht="15.75" x14ac:dyDescent="0.25">
      <c r="A1348" s="193" t="s">
        <v>512</v>
      </c>
      <c r="B1348" s="201" t="str">
        <f t="shared" si="26"/>
        <v>5819A</v>
      </c>
      <c r="C1348" s="203" t="s">
        <v>513</v>
      </c>
      <c r="D1348" s="178">
        <v>5455371.1299999999</v>
      </c>
      <c r="E1348" s="178">
        <v>0</v>
      </c>
      <c r="F1348" s="178">
        <v>5455371.1299999999</v>
      </c>
      <c r="G1348" s="178">
        <v>0</v>
      </c>
      <c r="H1348" s="194">
        <v>5455371.1299999999</v>
      </c>
      <c r="I1348" s="89"/>
    </row>
    <row r="1349" spans="1:9" ht="15.75" x14ac:dyDescent="0.25">
      <c r="A1349" s="193" t="s">
        <v>512</v>
      </c>
      <c r="B1349" s="201" t="str">
        <f t="shared" si="26"/>
        <v>5829</v>
      </c>
      <c r="C1349" s="203" t="s">
        <v>514</v>
      </c>
      <c r="D1349" s="178">
        <v>0</v>
      </c>
      <c r="E1349" s="178">
        <v>0</v>
      </c>
      <c r="F1349" s="178">
        <v>0</v>
      </c>
      <c r="G1349" s="178">
        <v>0</v>
      </c>
      <c r="H1349" s="194">
        <v>0</v>
      </c>
      <c r="I1349" s="89"/>
    </row>
    <row r="1350" spans="1:9" ht="15.75" x14ac:dyDescent="0.25">
      <c r="A1350" s="193" t="s">
        <v>515</v>
      </c>
      <c r="B1350" s="201" t="str">
        <f t="shared" si="26"/>
        <v>5919A</v>
      </c>
      <c r="C1350" s="203" t="s">
        <v>516</v>
      </c>
      <c r="D1350" s="178">
        <v>0</v>
      </c>
      <c r="E1350" s="178">
        <v>0</v>
      </c>
      <c r="F1350" s="178">
        <v>0</v>
      </c>
      <c r="G1350" s="178">
        <v>0</v>
      </c>
      <c r="H1350" s="194">
        <v>0</v>
      </c>
      <c r="I1350" s="89"/>
    </row>
    <row r="1351" spans="1:9" ht="15.75" x14ac:dyDescent="0.25">
      <c r="A1351" s="193" t="s">
        <v>274</v>
      </c>
      <c r="B1351" s="201" t="str">
        <f t="shared" si="26"/>
        <v>6019A</v>
      </c>
      <c r="C1351" s="181" t="s">
        <v>517</v>
      </c>
      <c r="D1351" s="178">
        <v>1357799.0899999999</v>
      </c>
      <c r="E1351" s="178">
        <v>0</v>
      </c>
      <c r="F1351" s="178">
        <v>1357799.0899999999</v>
      </c>
      <c r="G1351" s="178">
        <v>0</v>
      </c>
      <c r="H1351" s="194">
        <v>1357799.0899999999</v>
      </c>
      <c r="I1351" s="89"/>
    </row>
    <row r="1352" spans="1:9" ht="15.75" x14ac:dyDescent="0.25">
      <c r="A1352" s="193" t="s">
        <v>518</v>
      </c>
      <c r="B1352" s="201" t="str">
        <f t="shared" si="26"/>
        <v>6119A</v>
      </c>
      <c r="C1352" s="181" t="s">
        <v>519</v>
      </c>
      <c r="D1352" s="178">
        <v>1383096.85</v>
      </c>
      <c r="E1352" s="178">
        <v>0</v>
      </c>
      <c r="F1352" s="178">
        <v>1383096.85</v>
      </c>
      <c r="G1352" s="178">
        <v>0</v>
      </c>
      <c r="H1352" s="194">
        <v>1383096.85</v>
      </c>
      <c r="I1352" s="89"/>
    </row>
    <row r="1353" spans="1:9" ht="15.75" x14ac:dyDescent="0.25">
      <c r="A1353" s="193" t="s">
        <v>520</v>
      </c>
      <c r="B1353" s="201" t="str">
        <f t="shared" si="26"/>
        <v>6249</v>
      </c>
      <c r="C1353" s="203" t="s">
        <v>521</v>
      </c>
      <c r="D1353" s="178">
        <v>104283.02</v>
      </c>
      <c r="E1353" s="178">
        <v>0</v>
      </c>
      <c r="F1353" s="178">
        <v>104283.02</v>
      </c>
      <c r="G1353" s="178">
        <v>0</v>
      </c>
      <c r="H1353" s="194">
        <v>104283.02</v>
      </c>
      <c r="I1353" s="89"/>
    </row>
    <row r="1354" spans="1:9" ht="15.75" x14ac:dyDescent="0.25">
      <c r="A1354" s="193" t="s">
        <v>522</v>
      </c>
      <c r="B1354" s="201" t="str">
        <f t="shared" si="26"/>
        <v>6329</v>
      </c>
      <c r="C1354" s="203" t="s">
        <v>523</v>
      </c>
      <c r="D1354" s="178">
        <v>153765.42000000001</v>
      </c>
      <c r="E1354" s="178">
        <v>0</v>
      </c>
      <c r="F1354" s="178">
        <v>153765.42000000001</v>
      </c>
      <c r="G1354" s="178">
        <v>0</v>
      </c>
      <c r="H1354" s="194">
        <v>153765.42000000001</v>
      </c>
      <c r="I1354" s="89"/>
    </row>
    <row r="1355" spans="1:9" ht="15.75" x14ac:dyDescent="0.25">
      <c r="A1355" s="193" t="s">
        <v>524</v>
      </c>
      <c r="B1355" s="201" t="str">
        <f t="shared" ref="B1355:B1387" si="27">C1355</f>
        <v>6407</v>
      </c>
      <c r="C1355" s="203" t="s">
        <v>525</v>
      </c>
      <c r="D1355" s="178">
        <v>55068.689999999995</v>
      </c>
      <c r="E1355" s="178">
        <v>0</v>
      </c>
      <c r="F1355" s="178">
        <v>55068.689999999995</v>
      </c>
      <c r="G1355" s="178">
        <v>5961675.8799999999</v>
      </c>
      <c r="H1355" s="194">
        <v>6016744.5700000003</v>
      </c>
      <c r="I1355" s="89"/>
    </row>
    <row r="1356" spans="1:9" ht="15.75" x14ac:dyDescent="0.25">
      <c r="A1356" s="193" t="s">
        <v>526</v>
      </c>
      <c r="B1356" s="201" t="str">
        <f t="shared" si="27"/>
        <v>6519A</v>
      </c>
      <c r="C1356" s="203" t="s">
        <v>527</v>
      </c>
      <c r="D1356" s="178">
        <v>0</v>
      </c>
      <c r="E1356" s="178">
        <v>0</v>
      </c>
      <c r="F1356" s="178">
        <v>0</v>
      </c>
      <c r="G1356" s="178">
        <v>0</v>
      </c>
      <c r="H1356" s="194">
        <v>0</v>
      </c>
      <c r="I1356" s="89"/>
    </row>
    <row r="1357" spans="1:9" ht="15.75" x14ac:dyDescent="0.25">
      <c r="A1357" s="193" t="s">
        <v>528</v>
      </c>
      <c r="B1357" s="201" t="str">
        <f t="shared" si="27"/>
        <v>6619A</v>
      </c>
      <c r="C1357" s="203" t="s">
        <v>529</v>
      </c>
      <c r="D1357" s="178">
        <v>64007.19</v>
      </c>
      <c r="E1357" s="178">
        <v>0</v>
      </c>
      <c r="F1357" s="178">
        <v>64007.19</v>
      </c>
      <c r="G1357" s="178">
        <v>0</v>
      </c>
      <c r="H1357" s="194">
        <v>64007.19</v>
      </c>
      <c r="I1357" s="89"/>
    </row>
    <row r="1358" spans="1:9" ht="15.75" x14ac:dyDescent="0.25">
      <c r="A1358" s="193" t="s">
        <v>530</v>
      </c>
      <c r="B1358" s="201" t="str">
        <f t="shared" si="27"/>
        <v>6709A</v>
      </c>
      <c r="C1358" s="203" t="s">
        <v>531</v>
      </c>
      <c r="D1358" s="178">
        <v>61492.94</v>
      </c>
      <c r="E1358" s="178">
        <v>0</v>
      </c>
      <c r="F1358" s="178">
        <v>61492.94</v>
      </c>
      <c r="G1358" s="178">
        <v>0</v>
      </c>
      <c r="H1358" s="194">
        <v>61492.94</v>
      </c>
      <c r="I1358" s="89"/>
    </row>
    <row r="1359" spans="1:9" ht="15.75" x14ac:dyDescent="0.25">
      <c r="A1359" s="193" t="s">
        <v>530</v>
      </c>
      <c r="B1359" s="201" t="str">
        <f t="shared" si="27"/>
        <v>6733</v>
      </c>
      <c r="C1359" s="203" t="s">
        <v>532</v>
      </c>
      <c r="D1359" s="178">
        <v>6509.34</v>
      </c>
      <c r="E1359" s="178">
        <v>0</v>
      </c>
      <c r="F1359" s="178">
        <v>6509.34</v>
      </c>
      <c r="G1359" s="178">
        <v>0</v>
      </c>
      <c r="H1359" s="194">
        <v>6509.34</v>
      </c>
      <c r="I1359" s="89"/>
    </row>
    <row r="1360" spans="1:9" ht="15.75" x14ac:dyDescent="0.25">
      <c r="A1360" s="193" t="s">
        <v>533</v>
      </c>
      <c r="B1360" s="201">
        <f t="shared" si="27"/>
        <v>6840</v>
      </c>
      <c r="C1360" s="203">
        <v>6840</v>
      </c>
      <c r="D1360" s="178">
        <v>49663.369999999995</v>
      </c>
      <c r="E1360" s="178">
        <v>0</v>
      </c>
      <c r="F1360" s="178">
        <v>49663.369999999995</v>
      </c>
      <c r="G1360" s="178">
        <v>0</v>
      </c>
      <c r="H1360" s="194">
        <v>49663.369999999995</v>
      </c>
      <c r="I1360" s="89"/>
    </row>
    <row r="1361" spans="1:9" ht="15.75" x14ac:dyDescent="0.25">
      <c r="A1361" s="193" t="s">
        <v>592</v>
      </c>
      <c r="B1361" s="201">
        <f t="shared" si="27"/>
        <v>6940</v>
      </c>
      <c r="C1361" s="203">
        <v>6940</v>
      </c>
      <c r="D1361" s="178">
        <v>0</v>
      </c>
      <c r="E1361" s="178">
        <v>0</v>
      </c>
      <c r="F1361" s="178">
        <v>0</v>
      </c>
      <c r="G1361" s="178">
        <v>0</v>
      </c>
      <c r="H1361" s="194">
        <v>0</v>
      </c>
      <c r="I1361" s="89"/>
    </row>
    <row r="1362" spans="1:9" ht="15.75" x14ac:dyDescent="0.25">
      <c r="A1362" s="193" t="s">
        <v>535</v>
      </c>
      <c r="B1362" s="201" t="str">
        <f t="shared" si="27"/>
        <v>7208</v>
      </c>
      <c r="C1362" s="203" t="s">
        <v>536</v>
      </c>
      <c r="D1362" s="178">
        <v>249031.16999999998</v>
      </c>
      <c r="E1362" s="178">
        <v>0</v>
      </c>
      <c r="F1362" s="178">
        <v>249031.16999999998</v>
      </c>
      <c r="G1362" s="178">
        <v>3046.25</v>
      </c>
      <c r="H1362" s="194">
        <v>252077.41999999998</v>
      </c>
      <c r="I1362" s="89"/>
    </row>
    <row r="1363" spans="1:9" ht="15.75" x14ac:dyDescent="0.25">
      <c r="A1363" s="193" t="s">
        <v>347</v>
      </c>
      <c r="B1363" s="201" t="str">
        <f t="shared" si="27"/>
        <v>7305A</v>
      </c>
      <c r="C1363" s="203" t="s">
        <v>537</v>
      </c>
      <c r="D1363" s="178">
        <v>0</v>
      </c>
      <c r="E1363" s="178">
        <v>0</v>
      </c>
      <c r="F1363" s="178">
        <v>0</v>
      </c>
      <c r="G1363" s="178">
        <v>0</v>
      </c>
      <c r="H1363" s="194">
        <v>0</v>
      </c>
      <c r="I1363" s="89"/>
    </row>
    <row r="1364" spans="1:9" ht="15.75" x14ac:dyDescent="0.25">
      <c r="A1364" s="193" t="s">
        <v>538</v>
      </c>
      <c r="B1364" s="201" t="str">
        <f t="shared" si="27"/>
        <v>7405A</v>
      </c>
      <c r="C1364" s="203" t="s">
        <v>539</v>
      </c>
      <c r="D1364" s="178">
        <v>1690542.35</v>
      </c>
      <c r="E1364" s="178">
        <v>0</v>
      </c>
      <c r="F1364" s="178">
        <v>1690542.35</v>
      </c>
      <c r="G1364" s="178">
        <v>0</v>
      </c>
      <c r="H1364" s="194">
        <v>1690542.35</v>
      </c>
      <c r="I1364" s="89"/>
    </row>
    <row r="1365" spans="1:9" ht="15.75" x14ac:dyDescent="0.25">
      <c r="A1365" s="193" t="s">
        <v>538</v>
      </c>
      <c r="B1365" s="201" t="str">
        <f t="shared" si="27"/>
        <v>7425</v>
      </c>
      <c r="C1365" s="203" t="s">
        <v>540</v>
      </c>
      <c r="D1365" s="178">
        <v>0</v>
      </c>
      <c r="E1365" s="178">
        <v>0</v>
      </c>
      <c r="F1365" s="178">
        <v>0</v>
      </c>
      <c r="G1365" s="178">
        <v>0</v>
      </c>
      <c r="H1365" s="194">
        <v>0</v>
      </c>
      <c r="I1365" s="89"/>
    </row>
    <row r="1366" spans="1:9" ht="15.75" x14ac:dyDescent="0.25">
      <c r="A1366" s="193" t="s">
        <v>541</v>
      </c>
      <c r="B1366" s="201" t="str">
        <f t="shared" si="27"/>
        <v>7538</v>
      </c>
      <c r="C1366" s="181" t="s">
        <v>542</v>
      </c>
      <c r="D1366" s="178">
        <v>150888.92000000001</v>
      </c>
      <c r="E1366" s="178">
        <v>0</v>
      </c>
      <c r="F1366" s="178">
        <v>150888.92000000001</v>
      </c>
      <c r="G1366" s="178">
        <v>0</v>
      </c>
      <c r="H1366" s="194">
        <v>150888.92000000001</v>
      </c>
      <c r="I1366" s="89"/>
    </row>
    <row r="1367" spans="1:9" ht="15.75" x14ac:dyDescent="0.25">
      <c r="A1367" s="193" t="s">
        <v>541</v>
      </c>
      <c r="B1367" s="201" t="str">
        <f t="shared" si="27"/>
        <v>7525</v>
      </c>
      <c r="C1367" s="181" t="s">
        <v>543</v>
      </c>
      <c r="D1367" s="178">
        <v>0</v>
      </c>
      <c r="E1367" s="178">
        <v>0</v>
      </c>
      <c r="F1367" s="178">
        <v>0</v>
      </c>
      <c r="G1367" s="178">
        <v>0</v>
      </c>
      <c r="H1367" s="194">
        <v>0</v>
      </c>
      <c r="I1367" s="89"/>
    </row>
    <row r="1368" spans="1:9" ht="15.75" x14ac:dyDescent="0.25">
      <c r="A1368" s="193" t="s">
        <v>544</v>
      </c>
      <c r="B1368" s="201" t="str">
        <f t="shared" si="27"/>
        <v>7932</v>
      </c>
      <c r="C1368" s="203" t="s">
        <v>545</v>
      </c>
      <c r="D1368" s="178">
        <v>14812.41</v>
      </c>
      <c r="E1368" s="178">
        <v>0</v>
      </c>
      <c r="F1368" s="178">
        <v>14812.41</v>
      </c>
      <c r="G1368" s="178">
        <v>0</v>
      </c>
      <c r="H1368" s="194">
        <v>14812.41</v>
      </c>
      <c r="I1368" s="89"/>
    </row>
    <row r="1369" spans="1:9" ht="15.75" x14ac:dyDescent="0.25">
      <c r="A1369" s="193" t="s">
        <v>546</v>
      </c>
      <c r="B1369" s="201">
        <f t="shared" si="27"/>
        <v>8040</v>
      </c>
      <c r="C1369" s="203">
        <v>8040</v>
      </c>
      <c r="D1369" s="178">
        <v>3774.56</v>
      </c>
      <c r="E1369" s="178">
        <v>0</v>
      </c>
      <c r="F1369" s="178">
        <v>3774.56</v>
      </c>
      <c r="G1369" s="178">
        <v>0</v>
      </c>
      <c r="H1369" s="194">
        <v>3774.56</v>
      </c>
      <c r="I1369" s="89"/>
    </row>
    <row r="1370" spans="1:9" ht="15.75" x14ac:dyDescent="0.25">
      <c r="A1370" s="193" t="s">
        <v>548</v>
      </c>
      <c r="B1370" s="201" t="str">
        <f t="shared" si="27"/>
        <v>8132</v>
      </c>
      <c r="C1370" s="203" t="s">
        <v>549</v>
      </c>
      <c r="D1370" s="178">
        <v>1375.1699999999998</v>
      </c>
      <c r="E1370" s="178">
        <v>0</v>
      </c>
      <c r="F1370" s="178">
        <v>1375.1699999999998</v>
      </c>
      <c r="G1370" s="178">
        <v>0</v>
      </c>
      <c r="H1370" s="194">
        <v>1375.1699999999998</v>
      </c>
      <c r="I1370" s="89"/>
    </row>
    <row r="1371" spans="1:9" ht="15.75" x14ac:dyDescent="0.25">
      <c r="A1371" s="193" t="s">
        <v>550</v>
      </c>
      <c r="B1371" s="201" t="str">
        <f t="shared" si="27"/>
        <v>8340</v>
      </c>
      <c r="C1371" s="203" t="s">
        <v>551</v>
      </c>
      <c r="D1371" s="178">
        <v>344</v>
      </c>
      <c r="E1371" s="178">
        <v>0</v>
      </c>
      <c r="F1371" s="178">
        <v>344</v>
      </c>
      <c r="G1371" s="178">
        <v>0</v>
      </c>
      <c r="H1371" s="194">
        <v>344</v>
      </c>
      <c r="I1371" s="89"/>
    </row>
    <row r="1372" spans="1:9" ht="15.75" x14ac:dyDescent="0.25">
      <c r="A1372" s="193" t="s">
        <v>333</v>
      </c>
      <c r="B1372" s="201" t="str">
        <f t="shared" si="27"/>
        <v>8440</v>
      </c>
      <c r="C1372" s="203" t="s">
        <v>552</v>
      </c>
      <c r="D1372" s="178">
        <v>0</v>
      </c>
      <c r="E1372" s="178">
        <v>0</v>
      </c>
      <c r="F1372" s="178">
        <v>0</v>
      </c>
      <c r="G1372" s="178">
        <v>0</v>
      </c>
      <c r="H1372" s="194">
        <v>0</v>
      </c>
      <c r="I1372" s="89"/>
    </row>
    <row r="1373" spans="1:9" ht="15.75" x14ac:dyDescent="0.25">
      <c r="A1373" s="193" t="s">
        <v>553</v>
      </c>
      <c r="B1373" s="201" t="str">
        <f t="shared" si="27"/>
        <v>8809A</v>
      </c>
      <c r="C1373" s="203" t="s">
        <v>554</v>
      </c>
      <c r="D1373" s="178">
        <v>31412.049999999996</v>
      </c>
      <c r="E1373" s="178">
        <v>0</v>
      </c>
      <c r="F1373" s="178">
        <v>31412.049999999996</v>
      </c>
      <c r="G1373" s="178">
        <v>0</v>
      </c>
      <c r="H1373" s="194">
        <v>31412.049999999996</v>
      </c>
      <c r="I1373" s="89"/>
    </row>
    <row r="1374" spans="1:9" ht="15.75" x14ac:dyDescent="0.25">
      <c r="A1374" s="193" t="s">
        <v>555</v>
      </c>
      <c r="B1374" s="201" t="str">
        <f t="shared" si="27"/>
        <v>9040</v>
      </c>
      <c r="C1374" s="181" t="s">
        <v>556</v>
      </c>
      <c r="D1374" s="178">
        <v>0</v>
      </c>
      <c r="E1374" s="178">
        <v>0</v>
      </c>
      <c r="F1374" s="178">
        <v>0</v>
      </c>
      <c r="G1374" s="178">
        <v>0</v>
      </c>
      <c r="H1374" s="194">
        <v>0</v>
      </c>
      <c r="I1374" s="89"/>
    </row>
    <row r="1375" spans="1:9" ht="15.75" x14ac:dyDescent="0.25">
      <c r="A1375" s="193" t="s">
        <v>557</v>
      </c>
      <c r="B1375" s="201" t="str">
        <f t="shared" si="27"/>
        <v>9201A</v>
      </c>
      <c r="C1375" s="181" t="s">
        <v>558</v>
      </c>
      <c r="D1375" s="178">
        <v>207170.71000000002</v>
      </c>
      <c r="E1375" s="178">
        <v>0</v>
      </c>
      <c r="F1375" s="178">
        <v>207170.71000000002</v>
      </c>
      <c r="G1375" s="178">
        <v>0</v>
      </c>
      <c r="H1375" s="194">
        <v>207170.71000000002</v>
      </c>
      <c r="I1375" s="89"/>
    </row>
    <row r="1376" spans="1:9" ht="15.75" x14ac:dyDescent="0.25">
      <c r="A1376" s="193" t="s">
        <v>559</v>
      </c>
      <c r="B1376" s="201" t="str">
        <f t="shared" si="27"/>
        <v>9301A</v>
      </c>
      <c r="C1376" s="181" t="s">
        <v>560</v>
      </c>
      <c r="D1376" s="178">
        <v>31173.21</v>
      </c>
      <c r="E1376" s="178">
        <v>0</v>
      </c>
      <c r="F1376" s="178">
        <v>31173.21</v>
      </c>
      <c r="G1376" s="178">
        <v>0</v>
      </c>
      <c r="H1376" s="194">
        <v>31173.21</v>
      </c>
      <c r="I1376" s="89"/>
    </row>
    <row r="1377" spans="1:9" ht="15.75" x14ac:dyDescent="0.25">
      <c r="A1377" s="193" t="s">
        <v>561</v>
      </c>
      <c r="B1377" s="201" t="str">
        <f t="shared" si="27"/>
        <v>9449</v>
      </c>
      <c r="C1377" s="181" t="s">
        <v>562</v>
      </c>
      <c r="D1377" s="178">
        <v>24833.39</v>
      </c>
      <c r="E1377" s="178">
        <v>0</v>
      </c>
      <c r="F1377" s="178">
        <v>24833.39</v>
      </c>
      <c r="G1377" s="178">
        <v>0</v>
      </c>
      <c r="H1377" s="194">
        <v>24833.39</v>
      </c>
      <c r="I1377" s="89"/>
    </row>
    <row r="1378" spans="1:9" ht="15.75" x14ac:dyDescent="0.25">
      <c r="A1378" s="193" t="s">
        <v>563</v>
      </c>
      <c r="B1378" s="201" t="str">
        <f t="shared" si="27"/>
        <v>9618A</v>
      </c>
      <c r="C1378" s="181" t="s">
        <v>564</v>
      </c>
      <c r="D1378" s="178">
        <v>0</v>
      </c>
      <c r="E1378" s="178">
        <v>0</v>
      </c>
      <c r="F1378" s="178">
        <v>0</v>
      </c>
      <c r="G1378" s="178">
        <v>0</v>
      </c>
      <c r="H1378" s="194">
        <v>0</v>
      </c>
      <c r="I1378" s="89"/>
    </row>
    <row r="1379" spans="1:9" ht="15.75" x14ac:dyDescent="0.25">
      <c r="A1379" s="193" t="s">
        <v>566</v>
      </c>
      <c r="B1379" s="201" t="str">
        <f t="shared" si="27"/>
        <v>9818A</v>
      </c>
      <c r="C1379" s="181" t="s">
        <v>565</v>
      </c>
      <c r="D1379" s="178">
        <v>306816781.07999998</v>
      </c>
      <c r="E1379" s="178">
        <v>-306816781.07999992</v>
      </c>
      <c r="F1379" s="178">
        <v>0</v>
      </c>
      <c r="G1379" s="178">
        <v>0</v>
      </c>
      <c r="H1379" s="194">
        <v>0</v>
      </c>
      <c r="I1379" s="89"/>
    </row>
    <row r="1380" spans="1:9" ht="15.75" x14ac:dyDescent="0.25">
      <c r="A1380" s="193" t="s">
        <v>567</v>
      </c>
      <c r="B1380" s="201" t="str">
        <f t="shared" si="27"/>
        <v>BB49</v>
      </c>
      <c r="C1380" s="181" t="s">
        <v>568</v>
      </c>
      <c r="D1380" s="178"/>
      <c r="E1380" s="178">
        <v>0</v>
      </c>
      <c r="F1380" s="178">
        <v>0</v>
      </c>
      <c r="G1380" s="178">
        <v>0</v>
      </c>
      <c r="H1380" s="194">
        <v>0</v>
      </c>
      <c r="I1380" s="89"/>
    </row>
    <row r="1381" spans="1:9" ht="15.75" x14ac:dyDescent="0.25">
      <c r="A1381" s="193" t="s">
        <v>569</v>
      </c>
      <c r="B1381" s="201" t="str">
        <f t="shared" si="27"/>
        <v>AA</v>
      </c>
      <c r="C1381" s="179" t="s">
        <v>570</v>
      </c>
      <c r="D1381" s="178" t="s">
        <v>397</v>
      </c>
      <c r="E1381" s="178">
        <v>0</v>
      </c>
      <c r="F1381" s="178">
        <v>0</v>
      </c>
      <c r="G1381" s="178">
        <v>0</v>
      </c>
      <c r="H1381" s="194">
        <v>0</v>
      </c>
      <c r="I1381" s="89"/>
    </row>
    <row r="1382" spans="1:9" ht="15.75" x14ac:dyDescent="0.25">
      <c r="A1382" s="193" t="s">
        <v>571</v>
      </c>
      <c r="B1382" s="201" t="str">
        <f t="shared" si="27"/>
        <v>BB</v>
      </c>
      <c r="C1382" s="179" t="s">
        <v>587</v>
      </c>
      <c r="D1382" s="178"/>
      <c r="E1382" s="178">
        <v>0</v>
      </c>
      <c r="F1382" s="178">
        <v>0</v>
      </c>
      <c r="G1382" s="178">
        <v>58183.919999999991</v>
      </c>
      <c r="H1382" s="194">
        <v>58183.919999999991</v>
      </c>
      <c r="I1382" s="89"/>
    </row>
    <row r="1383" spans="1:9" ht="15.75" x14ac:dyDescent="0.25">
      <c r="A1383" s="193" t="s">
        <v>572</v>
      </c>
      <c r="B1383" s="201" t="str">
        <f t="shared" si="27"/>
        <v>CC</v>
      </c>
      <c r="C1383" s="179" t="s">
        <v>588</v>
      </c>
      <c r="D1383" s="178"/>
      <c r="E1383" s="178">
        <v>0</v>
      </c>
      <c r="F1383" s="178">
        <v>0</v>
      </c>
      <c r="G1383" s="178">
        <v>19541256.899999999</v>
      </c>
      <c r="H1383" s="194">
        <v>19541256.899999999</v>
      </c>
      <c r="I1383" s="89"/>
    </row>
    <row r="1384" spans="1:9" ht="15.75" x14ac:dyDescent="0.25">
      <c r="A1384" s="193" t="s">
        <v>299</v>
      </c>
      <c r="B1384" s="201" t="str">
        <f t="shared" si="27"/>
        <v>DD</v>
      </c>
      <c r="C1384" s="179" t="s">
        <v>589</v>
      </c>
      <c r="D1384" s="178"/>
      <c r="E1384" s="178">
        <v>0</v>
      </c>
      <c r="F1384" s="178">
        <v>0</v>
      </c>
      <c r="G1384" s="178">
        <v>1399663.3</v>
      </c>
      <c r="H1384" s="194">
        <v>1399663.3</v>
      </c>
      <c r="I1384" s="89"/>
    </row>
    <row r="1385" spans="1:9" ht="15.75" x14ac:dyDescent="0.25">
      <c r="A1385" s="193" t="s">
        <v>300</v>
      </c>
      <c r="B1385" s="201" t="str">
        <f t="shared" si="27"/>
        <v>QQ</v>
      </c>
      <c r="C1385" s="181" t="s">
        <v>573</v>
      </c>
      <c r="D1385" s="178"/>
      <c r="E1385" s="178">
        <v>0</v>
      </c>
      <c r="F1385" s="178">
        <v>0</v>
      </c>
      <c r="G1385" s="178">
        <v>0</v>
      </c>
      <c r="H1385" s="194">
        <v>0</v>
      </c>
      <c r="I1385" s="89"/>
    </row>
    <row r="1386" spans="1:9" ht="15.75" x14ac:dyDescent="0.25">
      <c r="A1386" s="193" t="s">
        <v>574</v>
      </c>
      <c r="B1386" s="201" t="str">
        <f t="shared" si="27"/>
        <v>EE</v>
      </c>
      <c r="C1386" s="179" t="s">
        <v>590</v>
      </c>
      <c r="D1386" s="178"/>
      <c r="E1386" s="178">
        <v>0</v>
      </c>
      <c r="F1386" s="178">
        <v>0</v>
      </c>
      <c r="G1386" s="178">
        <v>0</v>
      </c>
      <c r="H1386" s="194">
        <v>0</v>
      </c>
      <c r="I1386" s="89"/>
    </row>
    <row r="1387" spans="1:9" ht="15.75" x14ac:dyDescent="0.25">
      <c r="A1387" s="193" t="s">
        <v>575</v>
      </c>
      <c r="B1387" s="201" t="str">
        <f t="shared" si="27"/>
        <v>RB</v>
      </c>
      <c r="C1387" s="179" t="s">
        <v>576</v>
      </c>
      <c r="D1387" s="178"/>
      <c r="E1387" s="178">
        <v>0</v>
      </c>
      <c r="F1387" s="178">
        <v>0</v>
      </c>
      <c r="G1387" s="178">
        <v>0</v>
      </c>
      <c r="H1387" s="194">
        <v>0</v>
      </c>
      <c r="I1387" s="89"/>
    </row>
    <row r="1388" spans="1:9" ht="15.75" x14ac:dyDescent="0.25">
      <c r="A1388" s="193"/>
      <c r="B1388" s="201"/>
      <c r="C1388" s="178"/>
      <c r="D1388" s="182" t="s">
        <v>577</v>
      </c>
      <c r="E1388" s="182" t="s">
        <v>577</v>
      </c>
      <c r="F1388" s="182" t="s">
        <v>577</v>
      </c>
      <c r="G1388" s="182" t="s">
        <v>577</v>
      </c>
      <c r="H1388" s="205" t="s">
        <v>577</v>
      </c>
      <c r="I1388" s="89"/>
    </row>
    <row r="1389" spans="1:9" ht="15.75" x14ac:dyDescent="0.25">
      <c r="A1389" s="193" t="s">
        <v>578</v>
      </c>
      <c r="B1389" s="201"/>
      <c r="C1389" s="199"/>
      <c r="D1389" s="178">
        <v>495458502.6099999</v>
      </c>
      <c r="E1389" s="178">
        <v>-306687605.25999993</v>
      </c>
      <c r="F1389" s="178">
        <v>188770897.3499999</v>
      </c>
      <c r="G1389" s="178">
        <v>29799903.440000001</v>
      </c>
      <c r="H1389" s="194">
        <v>218570800.7899999</v>
      </c>
      <c r="I1389" s="89"/>
    </row>
    <row r="1390" spans="1:9" ht="15.75" x14ac:dyDescent="0.25">
      <c r="A1390" s="193"/>
      <c r="B1390" s="201"/>
      <c r="C1390" s="178"/>
      <c r="D1390" s="182" t="s">
        <v>397</v>
      </c>
      <c r="E1390" s="182" t="s">
        <v>397</v>
      </c>
      <c r="F1390" s="182" t="s">
        <v>397</v>
      </c>
      <c r="G1390" s="182" t="s">
        <v>397</v>
      </c>
      <c r="H1390" s="205" t="s">
        <v>397</v>
      </c>
      <c r="I1390" s="89"/>
    </row>
    <row r="1391" spans="1:9" ht="15.75" x14ac:dyDescent="0.25">
      <c r="A1391" s="193"/>
      <c r="B1391" s="201"/>
      <c r="C1391" s="178"/>
      <c r="D1391" s="178"/>
      <c r="E1391" s="178"/>
      <c r="F1391" s="178"/>
      <c r="G1391" s="178"/>
      <c r="H1391" s="194">
        <v>218570800.7899999</v>
      </c>
      <c r="I1391" s="89"/>
    </row>
    <row r="1392" spans="1:9" ht="15.75" x14ac:dyDescent="0.25">
      <c r="A1392" s="193"/>
      <c r="B1392" s="188"/>
      <c r="C1392" s="178"/>
      <c r="D1392" s="178"/>
      <c r="E1392" s="178"/>
      <c r="F1392" s="178"/>
      <c r="G1392" s="178"/>
      <c r="H1392" s="194"/>
      <c r="I1392" s="89"/>
    </row>
    <row r="1393" spans="1:9" ht="15.75" x14ac:dyDescent="0.25">
      <c r="A1393" s="193"/>
      <c r="B1393" s="188"/>
      <c r="C1393" s="178"/>
      <c r="D1393" s="178"/>
      <c r="E1393" s="178"/>
      <c r="F1393" s="178"/>
      <c r="G1393" s="178"/>
      <c r="H1393" s="194"/>
      <c r="I1393" s="89"/>
    </row>
    <row r="1394" spans="1:9" ht="15.75" x14ac:dyDescent="0.25">
      <c r="A1394" s="193"/>
      <c r="B1394" s="188"/>
      <c r="C1394" s="178"/>
      <c r="D1394" s="178"/>
      <c r="E1394" s="178"/>
      <c r="F1394" s="178"/>
      <c r="G1394" s="178"/>
      <c r="H1394" s="194"/>
      <c r="I1394" s="89"/>
    </row>
    <row r="1395" spans="1:9" ht="15.75" x14ac:dyDescent="0.25">
      <c r="A1395" s="193"/>
      <c r="B1395" s="188"/>
      <c r="C1395" s="178"/>
      <c r="D1395" s="178"/>
      <c r="E1395" s="178"/>
      <c r="F1395" s="178"/>
      <c r="G1395" s="178"/>
      <c r="H1395" s="194"/>
      <c r="I1395" s="89"/>
    </row>
    <row r="1396" spans="1:9" ht="16.5" thickBot="1" x14ac:dyDescent="0.3">
      <c r="A1396" s="206"/>
      <c r="B1396" s="207"/>
      <c r="C1396" s="208"/>
      <c r="D1396" s="208"/>
      <c r="E1396" s="208"/>
      <c r="F1396" s="208"/>
      <c r="G1396" s="208" t="s">
        <v>579</v>
      </c>
      <c r="H1396" s="209">
        <v>0</v>
      </c>
      <c r="I1396" s="89"/>
    </row>
    <row r="1397" spans="1:9" x14ac:dyDescent="0.25">
      <c r="B1397" s="210"/>
      <c r="C1397" s="184"/>
      <c r="D1397"/>
      <c r="I1397" s="89"/>
    </row>
    <row r="1398" spans="1:9" x14ac:dyDescent="0.25">
      <c r="B1398" s="210"/>
      <c r="C1398" s="184"/>
      <c r="D1398"/>
      <c r="I1398" s="89"/>
    </row>
    <row r="1399" spans="1:9" x14ac:dyDescent="0.25">
      <c r="B1399" s="210"/>
      <c r="C1399" s="184"/>
      <c r="D1399"/>
      <c r="I1399" s="89"/>
    </row>
    <row r="1400" spans="1:9" x14ac:dyDescent="0.25">
      <c r="B1400" s="210"/>
      <c r="C1400" s="184"/>
      <c r="D1400"/>
      <c r="I1400" s="89"/>
    </row>
    <row r="1401" spans="1:9" x14ac:dyDescent="0.25">
      <c r="B1401" s="210"/>
      <c r="C1401" s="184"/>
      <c r="D1401"/>
      <c r="I1401" s="89"/>
    </row>
    <row r="1402" spans="1:9" x14ac:dyDescent="0.25">
      <c r="B1402"/>
      <c r="C1402" s="184"/>
      <c r="D1402"/>
      <c r="I1402" s="8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26"/>
  <sheetViews>
    <sheetView workbookViewId="0">
      <selection activeCell="A3" sqref="A3"/>
    </sheetView>
  </sheetViews>
  <sheetFormatPr defaultRowHeight="15" x14ac:dyDescent="0.25"/>
  <cols>
    <col min="1" max="1" width="40.5703125" bestFit="1" customWidth="1"/>
    <col min="2" max="2" width="40.5703125" hidden="1" customWidth="1"/>
    <col min="3" max="3" width="9.28515625" bestFit="1" customWidth="1"/>
    <col min="4" max="4" width="62.7109375" bestFit="1" customWidth="1"/>
    <col min="5" max="5" width="27.7109375" bestFit="1" customWidth="1"/>
    <col min="6" max="8" width="18.28515625" bestFit="1" customWidth="1"/>
  </cols>
  <sheetData>
    <row r="1" spans="1:8" ht="15.75" x14ac:dyDescent="0.25">
      <c r="A1" s="154"/>
      <c r="B1" s="155"/>
      <c r="C1" s="155"/>
      <c r="D1" s="155" t="s">
        <v>394</v>
      </c>
      <c r="E1" s="155"/>
      <c r="F1" s="155"/>
      <c r="G1" s="155"/>
      <c r="H1" s="156"/>
    </row>
    <row r="2" spans="1:8" ht="15.75" x14ac:dyDescent="0.25">
      <c r="A2" s="157"/>
      <c r="B2" s="148"/>
      <c r="C2" s="148"/>
      <c r="D2" s="148" t="s">
        <v>395</v>
      </c>
      <c r="E2" s="148"/>
      <c r="F2" s="148"/>
      <c r="G2" s="148"/>
      <c r="H2" s="158"/>
    </row>
    <row r="3" spans="1:8" ht="15.75" x14ac:dyDescent="0.25">
      <c r="A3" s="157" t="s">
        <v>584</v>
      </c>
      <c r="B3" s="148"/>
      <c r="C3" s="148"/>
      <c r="D3" s="148"/>
      <c r="E3" s="153" t="s">
        <v>604</v>
      </c>
      <c r="F3" s="148"/>
      <c r="G3" s="148"/>
      <c r="H3" s="158"/>
    </row>
    <row r="4" spans="1:8" ht="15.75" x14ac:dyDescent="0.25">
      <c r="A4" s="159" t="s">
        <v>397</v>
      </c>
      <c r="B4" s="152"/>
      <c r="C4" s="160" t="s">
        <v>397</v>
      </c>
      <c r="D4" s="160" t="s">
        <v>397</v>
      </c>
      <c r="E4" s="160" t="s">
        <v>397</v>
      </c>
      <c r="F4" s="160" t="s">
        <v>397</v>
      </c>
      <c r="G4" s="160" t="s">
        <v>397</v>
      </c>
      <c r="H4" s="161" t="s">
        <v>397</v>
      </c>
    </row>
    <row r="5" spans="1:8" ht="15.75" x14ac:dyDescent="0.25">
      <c r="A5" s="157" t="s">
        <v>398</v>
      </c>
      <c r="B5" s="148"/>
      <c r="C5" s="162"/>
      <c r="D5" s="150" t="s">
        <v>185</v>
      </c>
      <c r="E5" s="150" t="s">
        <v>185</v>
      </c>
      <c r="F5" s="150" t="s">
        <v>399</v>
      </c>
      <c r="G5" s="150" t="s">
        <v>185</v>
      </c>
      <c r="H5" s="163" t="s">
        <v>400</v>
      </c>
    </row>
    <row r="6" spans="1:8" ht="15.75" x14ac:dyDescent="0.25">
      <c r="A6" s="157"/>
      <c r="B6" s="148"/>
      <c r="C6" s="162"/>
      <c r="D6" s="150" t="s">
        <v>401</v>
      </c>
      <c r="E6" s="150" t="s">
        <v>402</v>
      </c>
      <c r="F6" s="150" t="s">
        <v>402</v>
      </c>
      <c r="G6" s="150" t="s">
        <v>403</v>
      </c>
      <c r="H6" s="163" t="s">
        <v>404</v>
      </c>
    </row>
    <row r="7" spans="1:8" ht="15.75" x14ac:dyDescent="0.25">
      <c r="A7" s="157"/>
      <c r="B7" s="148"/>
      <c r="C7" s="162"/>
      <c r="D7" s="150" t="s">
        <v>405</v>
      </c>
      <c r="E7" s="150" t="s">
        <v>406</v>
      </c>
      <c r="F7" s="148"/>
      <c r="G7" s="150" t="s">
        <v>406</v>
      </c>
      <c r="H7" s="163" t="s">
        <v>407</v>
      </c>
    </row>
    <row r="8" spans="1:8" ht="15.75" x14ac:dyDescent="0.25">
      <c r="A8" s="159" t="s">
        <v>397</v>
      </c>
      <c r="B8" s="152"/>
      <c r="C8" s="160" t="s">
        <v>397</v>
      </c>
      <c r="D8" s="160" t="s">
        <v>397</v>
      </c>
      <c r="E8" s="160" t="s">
        <v>397</v>
      </c>
      <c r="F8" s="160" t="s">
        <v>397</v>
      </c>
      <c r="G8" s="160" t="s">
        <v>397</v>
      </c>
      <c r="H8" s="161" t="s">
        <v>397</v>
      </c>
    </row>
    <row r="9" spans="1:8" ht="15.75" x14ac:dyDescent="0.25">
      <c r="A9" s="157" t="s">
        <v>408</v>
      </c>
      <c r="B9" s="148" t="str">
        <f>C9</f>
        <v>00</v>
      </c>
      <c r="C9" s="164" t="s">
        <v>409</v>
      </c>
      <c r="D9" s="148"/>
      <c r="E9" s="148">
        <v>0</v>
      </c>
      <c r="F9" s="148">
        <v>0</v>
      </c>
      <c r="G9" s="148">
        <v>0</v>
      </c>
      <c r="H9" s="158">
        <v>0</v>
      </c>
    </row>
    <row r="10" spans="1:8" ht="15.75" x14ac:dyDescent="0.25">
      <c r="A10" s="157" t="s">
        <v>410</v>
      </c>
      <c r="B10" s="148" t="str">
        <f t="shared" ref="B10:B73" si="0">C10</f>
        <v>0201A</v>
      </c>
      <c r="C10" s="165" t="s">
        <v>411</v>
      </c>
      <c r="D10" s="148">
        <v>358330.83</v>
      </c>
      <c r="E10" s="148">
        <v>0</v>
      </c>
      <c r="F10" s="148">
        <v>358330.83</v>
      </c>
      <c r="G10" s="148">
        <v>0</v>
      </c>
      <c r="H10" s="158">
        <v>358330.83</v>
      </c>
    </row>
    <row r="11" spans="1:8" ht="15.75" x14ac:dyDescent="0.25">
      <c r="A11" s="157" t="s">
        <v>410</v>
      </c>
      <c r="B11" s="148" t="str">
        <f t="shared" si="0"/>
        <v>0237</v>
      </c>
      <c r="C11" s="165" t="s">
        <v>412</v>
      </c>
      <c r="D11" s="148">
        <v>1294.75</v>
      </c>
      <c r="E11" s="148">
        <v>0</v>
      </c>
      <c r="F11" s="148">
        <v>1294.75</v>
      </c>
      <c r="G11" s="148">
        <v>0</v>
      </c>
      <c r="H11" s="158">
        <v>1294.75</v>
      </c>
    </row>
    <row r="12" spans="1:8" ht="15.75" x14ac:dyDescent="0.25">
      <c r="A12" s="157" t="s">
        <v>413</v>
      </c>
      <c r="B12" s="148" t="str">
        <f t="shared" si="0"/>
        <v>0302A</v>
      </c>
      <c r="C12" s="165" t="s">
        <v>414</v>
      </c>
      <c r="D12" s="148">
        <v>0</v>
      </c>
      <c r="E12" s="148">
        <v>0</v>
      </c>
      <c r="F12" s="148">
        <v>0</v>
      </c>
      <c r="G12" s="148">
        <v>0</v>
      </c>
      <c r="H12" s="158">
        <v>0</v>
      </c>
    </row>
    <row r="13" spans="1:8" ht="15.75" x14ac:dyDescent="0.25">
      <c r="A13" s="157" t="s">
        <v>415</v>
      </c>
      <c r="B13" s="148" t="str">
        <f t="shared" si="0"/>
        <v>0410</v>
      </c>
      <c r="C13" s="165" t="s">
        <v>416</v>
      </c>
      <c r="D13" s="148">
        <v>1943.55</v>
      </c>
      <c r="E13" s="148">
        <v>0</v>
      </c>
      <c r="F13" s="148">
        <v>1943.55</v>
      </c>
      <c r="G13" s="148">
        <v>0</v>
      </c>
      <c r="H13" s="158">
        <v>1943.55</v>
      </c>
    </row>
    <row r="14" spans="1:8" ht="15.75" x14ac:dyDescent="0.25">
      <c r="A14" s="157" t="s">
        <v>417</v>
      </c>
      <c r="B14" s="148" t="str">
        <f t="shared" si="0"/>
        <v>0519A</v>
      </c>
      <c r="C14" s="151" t="s">
        <v>418</v>
      </c>
      <c r="D14" s="148">
        <v>0</v>
      </c>
      <c r="E14" s="148">
        <v>0</v>
      </c>
      <c r="F14" s="148">
        <v>0</v>
      </c>
      <c r="G14" s="148">
        <v>0</v>
      </c>
      <c r="H14" s="158">
        <v>0</v>
      </c>
    </row>
    <row r="15" spans="1:8" ht="15.75" x14ac:dyDescent="0.25">
      <c r="A15" s="157" t="s">
        <v>419</v>
      </c>
      <c r="B15" s="148" t="str">
        <f t="shared" si="0"/>
        <v>0602A</v>
      </c>
      <c r="C15" s="165" t="s">
        <v>420</v>
      </c>
      <c r="D15" s="148">
        <v>0</v>
      </c>
      <c r="E15" s="148">
        <v>0</v>
      </c>
      <c r="F15" s="148">
        <v>0</v>
      </c>
      <c r="G15" s="148">
        <v>0</v>
      </c>
      <c r="H15" s="158">
        <v>0</v>
      </c>
    </row>
    <row r="16" spans="1:8" ht="15.75" x14ac:dyDescent="0.25">
      <c r="A16" s="157" t="s">
        <v>421</v>
      </c>
      <c r="B16" s="148" t="str">
        <f t="shared" si="0"/>
        <v>0719A</v>
      </c>
      <c r="C16" s="151" t="s">
        <v>422</v>
      </c>
      <c r="D16" s="148">
        <v>0</v>
      </c>
      <c r="E16" s="148">
        <v>0</v>
      </c>
      <c r="F16" s="148">
        <v>0</v>
      </c>
      <c r="G16" s="148">
        <v>0</v>
      </c>
      <c r="H16" s="158">
        <v>0</v>
      </c>
    </row>
    <row r="17" spans="1:8" ht="15.75" x14ac:dyDescent="0.25">
      <c r="A17" s="157" t="s">
        <v>423</v>
      </c>
      <c r="B17" s="148" t="str">
        <f t="shared" si="0"/>
        <v>0802A</v>
      </c>
      <c r="C17" s="151" t="s">
        <v>424</v>
      </c>
      <c r="D17" s="148">
        <v>0</v>
      </c>
      <c r="E17" s="148">
        <v>0</v>
      </c>
      <c r="F17" s="148">
        <v>0</v>
      </c>
      <c r="G17" s="148">
        <v>0</v>
      </c>
      <c r="H17" s="158">
        <v>0</v>
      </c>
    </row>
    <row r="18" spans="1:8" ht="15.75" x14ac:dyDescent="0.25">
      <c r="A18" s="157" t="s">
        <v>605</v>
      </c>
      <c r="B18" s="148" t="str">
        <f t="shared" si="0"/>
        <v>1010</v>
      </c>
      <c r="C18" s="166" t="s">
        <v>428</v>
      </c>
      <c r="D18" s="148">
        <v>0</v>
      </c>
      <c r="E18" s="148">
        <v>0</v>
      </c>
      <c r="F18" s="148">
        <v>0</v>
      </c>
      <c r="G18" s="148">
        <v>0</v>
      </c>
      <c r="H18" s="158">
        <v>0</v>
      </c>
    </row>
    <row r="19" spans="1:8" ht="15.75" x14ac:dyDescent="0.25">
      <c r="A19" s="157" t="s">
        <v>429</v>
      </c>
      <c r="B19" s="148" t="str">
        <f t="shared" si="0"/>
        <v>1206A</v>
      </c>
      <c r="C19" s="165" t="s">
        <v>430</v>
      </c>
      <c r="D19" s="148">
        <v>76182.95</v>
      </c>
      <c r="E19" s="148">
        <v>0</v>
      </c>
      <c r="F19" s="148">
        <v>76182.95</v>
      </c>
      <c r="G19" s="148">
        <v>0</v>
      </c>
      <c r="H19" s="158">
        <v>76182.95</v>
      </c>
    </row>
    <row r="20" spans="1:8" ht="15.75" x14ac:dyDescent="0.25">
      <c r="A20" s="157" t="s">
        <v>429</v>
      </c>
      <c r="B20" s="148" t="str">
        <f t="shared" si="0"/>
        <v>1236</v>
      </c>
      <c r="C20" s="165" t="s">
        <v>431</v>
      </c>
      <c r="D20" s="148">
        <v>55752.639999999999</v>
      </c>
      <c r="E20" s="148">
        <v>0</v>
      </c>
      <c r="F20" s="148">
        <v>55752.639999999999</v>
      </c>
      <c r="G20" s="148">
        <v>0</v>
      </c>
      <c r="H20" s="158">
        <v>55752.639999999999</v>
      </c>
    </row>
    <row r="21" spans="1:8" ht="15.75" x14ac:dyDescent="0.25">
      <c r="A21" s="157" t="s">
        <v>432</v>
      </c>
      <c r="B21" s="148" t="str">
        <f t="shared" si="0"/>
        <v>1310</v>
      </c>
      <c r="C21" s="165" t="s">
        <v>433</v>
      </c>
      <c r="D21" s="148">
        <v>0</v>
      </c>
      <c r="E21" s="148">
        <v>0</v>
      </c>
      <c r="F21" s="148">
        <v>0</v>
      </c>
      <c r="G21" s="148">
        <v>0</v>
      </c>
      <c r="H21" s="158">
        <v>0</v>
      </c>
    </row>
    <row r="22" spans="1:8" ht="15.75" x14ac:dyDescent="0.25">
      <c r="A22" s="157" t="s">
        <v>21</v>
      </c>
      <c r="B22" s="148" t="str">
        <f t="shared" si="0"/>
        <v>1524A</v>
      </c>
      <c r="C22" s="165" t="s">
        <v>434</v>
      </c>
      <c r="D22" s="148">
        <v>84280</v>
      </c>
      <c r="E22" s="148">
        <v>0</v>
      </c>
      <c r="F22" s="148">
        <v>84280</v>
      </c>
      <c r="G22" s="148">
        <v>0</v>
      </c>
      <c r="H22" s="158">
        <v>84280</v>
      </c>
    </row>
    <row r="23" spans="1:8" ht="15.75" x14ac:dyDescent="0.25">
      <c r="A23" s="157" t="s">
        <v>284</v>
      </c>
      <c r="B23" s="148" t="str">
        <f t="shared" si="0"/>
        <v>1649</v>
      </c>
      <c r="C23" s="151" t="s">
        <v>435</v>
      </c>
      <c r="D23" s="148">
        <v>0</v>
      </c>
      <c r="E23" s="148">
        <v>0</v>
      </c>
      <c r="F23" s="148">
        <v>0</v>
      </c>
      <c r="G23" s="148">
        <v>0</v>
      </c>
      <c r="H23" s="158">
        <v>0</v>
      </c>
    </row>
    <row r="24" spans="1:8" ht="15.75" x14ac:dyDescent="0.25">
      <c r="A24" s="167" t="s">
        <v>436</v>
      </c>
      <c r="B24" s="148" t="str">
        <f t="shared" si="0"/>
        <v>1710</v>
      </c>
      <c r="C24" s="151" t="s">
        <v>437</v>
      </c>
      <c r="D24" s="148">
        <v>0</v>
      </c>
      <c r="E24" s="148">
        <v>0</v>
      </c>
      <c r="F24" s="148">
        <v>0</v>
      </c>
      <c r="G24" s="148">
        <v>0</v>
      </c>
      <c r="H24" s="158">
        <v>0</v>
      </c>
    </row>
    <row r="25" spans="1:8" ht="15.75" x14ac:dyDescent="0.25">
      <c r="A25" s="167" t="s">
        <v>329</v>
      </c>
      <c r="B25" s="148" t="str">
        <f t="shared" si="0"/>
        <v>1841</v>
      </c>
      <c r="C25" s="151" t="s">
        <v>439</v>
      </c>
      <c r="D25" s="148">
        <v>0</v>
      </c>
      <c r="E25" s="148">
        <v>0</v>
      </c>
      <c r="F25" s="148">
        <v>0</v>
      </c>
      <c r="G25" s="148">
        <v>0</v>
      </c>
      <c r="H25" s="158">
        <v>0</v>
      </c>
    </row>
    <row r="26" spans="1:8" ht="15.75" x14ac:dyDescent="0.25">
      <c r="A26" s="157" t="s">
        <v>440</v>
      </c>
      <c r="B26" s="148" t="str">
        <f t="shared" si="0"/>
        <v>2024A</v>
      </c>
      <c r="C26" s="151" t="s">
        <v>441</v>
      </c>
      <c r="D26" s="148">
        <v>254.12</v>
      </c>
      <c r="E26" s="148">
        <v>0</v>
      </c>
      <c r="F26" s="148">
        <v>254.12</v>
      </c>
      <c r="G26" s="148">
        <v>0</v>
      </c>
      <c r="H26" s="158">
        <v>254.12</v>
      </c>
    </row>
    <row r="27" spans="1:8" ht="15.75" x14ac:dyDescent="0.25">
      <c r="A27" s="157" t="s">
        <v>442</v>
      </c>
      <c r="B27" s="148" t="str">
        <f t="shared" si="0"/>
        <v>2124A</v>
      </c>
      <c r="C27" s="151" t="s">
        <v>443</v>
      </c>
      <c r="D27" s="148">
        <v>0</v>
      </c>
      <c r="E27" s="148">
        <v>0</v>
      </c>
      <c r="F27" s="148">
        <v>0</v>
      </c>
      <c r="G27" s="148">
        <v>0</v>
      </c>
      <c r="H27" s="158">
        <v>0</v>
      </c>
    </row>
    <row r="28" spans="1:8" ht="15.75" x14ac:dyDescent="0.25">
      <c r="A28" s="157" t="s">
        <v>444</v>
      </c>
      <c r="B28" s="148" t="str">
        <f t="shared" si="0"/>
        <v>2249</v>
      </c>
      <c r="C28" s="151" t="s">
        <v>445</v>
      </c>
      <c r="D28" s="148">
        <v>326249.07</v>
      </c>
      <c r="E28" s="148">
        <v>0</v>
      </c>
      <c r="F28" s="148">
        <v>326249.07</v>
      </c>
      <c r="G28" s="148">
        <v>0</v>
      </c>
      <c r="H28" s="158">
        <v>326249.07</v>
      </c>
    </row>
    <row r="29" spans="1:8" ht="15.75" x14ac:dyDescent="0.25">
      <c r="A29" s="157" t="s">
        <v>446</v>
      </c>
      <c r="B29" s="148" t="str">
        <f t="shared" si="0"/>
        <v>2339</v>
      </c>
      <c r="C29" s="151" t="s">
        <v>447</v>
      </c>
      <c r="D29" s="148">
        <v>93.1</v>
      </c>
      <c r="E29" s="148">
        <v>0</v>
      </c>
      <c r="F29" s="148">
        <v>93.1</v>
      </c>
      <c r="G29" s="148">
        <v>0</v>
      </c>
      <c r="H29" s="158">
        <v>93.1</v>
      </c>
    </row>
    <row r="30" spans="1:8" ht="15.75" x14ac:dyDescent="0.25">
      <c r="A30" s="157" t="s">
        <v>448</v>
      </c>
      <c r="B30" s="148" t="str">
        <f t="shared" si="0"/>
        <v>2449</v>
      </c>
      <c r="C30" s="151" t="s">
        <v>449</v>
      </c>
      <c r="D30" s="148">
        <v>0</v>
      </c>
      <c r="E30" s="148">
        <v>0</v>
      </c>
      <c r="F30" s="148">
        <v>0</v>
      </c>
      <c r="G30" s="148">
        <v>0</v>
      </c>
      <c r="H30" s="158">
        <v>0</v>
      </c>
    </row>
    <row r="31" spans="1:8" ht="15.75" x14ac:dyDescent="0.25">
      <c r="A31" s="157" t="s">
        <v>450</v>
      </c>
      <c r="B31" s="148" t="str">
        <f t="shared" si="0"/>
        <v>2503A</v>
      </c>
      <c r="C31" s="165" t="s">
        <v>451</v>
      </c>
      <c r="D31" s="148">
        <v>0</v>
      </c>
      <c r="E31" s="148">
        <v>0</v>
      </c>
      <c r="F31" s="148">
        <v>0</v>
      </c>
      <c r="G31" s="148">
        <v>0</v>
      </c>
      <c r="H31" s="158">
        <v>0</v>
      </c>
    </row>
    <row r="32" spans="1:8" ht="15.75" x14ac:dyDescent="0.25">
      <c r="A32" s="157" t="s">
        <v>452</v>
      </c>
      <c r="B32" s="148" t="str">
        <f t="shared" si="0"/>
        <v>2604A</v>
      </c>
      <c r="C32" s="165" t="s">
        <v>453</v>
      </c>
      <c r="D32" s="148">
        <v>0</v>
      </c>
      <c r="E32" s="148">
        <v>0</v>
      </c>
      <c r="F32" s="148">
        <v>0</v>
      </c>
      <c r="G32" s="148">
        <v>0</v>
      </c>
      <c r="H32" s="158">
        <v>0</v>
      </c>
    </row>
    <row r="33" spans="1:8" ht="15.75" x14ac:dyDescent="0.25">
      <c r="A33" s="157" t="s">
        <v>454</v>
      </c>
      <c r="B33" s="148" t="str">
        <f t="shared" si="0"/>
        <v>2703A</v>
      </c>
      <c r="C33" s="151" t="s">
        <v>455</v>
      </c>
      <c r="D33" s="148">
        <v>2106782.9699999997</v>
      </c>
      <c r="E33" s="148">
        <v>0</v>
      </c>
      <c r="F33" s="148">
        <v>2106782.9699999997</v>
      </c>
      <c r="G33" s="148">
        <v>0</v>
      </c>
      <c r="H33" s="158">
        <v>2106782.9699999997</v>
      </c>
    </row>
    <row r="34" spans="1:8" ht="15.75" x14ac:dyDescent="0.25">
      <c r="A34" s="157" t="s">
        <v>456</v>
      </c>
      <c r="B34" s="148" t="str">
        <f t="shared" si="0"/>
        <v>2824A</v>
      </c>
      <c r="C34" s="151" t="s">
        <v>457</v>
      </c>
      <c r="D34" s="148">
        <v>0</v>
      </c>
      <c r="E34" s="148">
        <v>0</v>
      </c>
      <c r="F34" s="148">
        <v>0</v>
      </c>
      <c r="G34" s="148">
        <v>0</v>
      </c>
      <c r="H34" s="158">
        <v>0</v>
      </c>
    </row>
    <row r="35" spans="1:8" ht="15.75" x14ac:dyDescent="0.25">
      <c r="A35" s="157" t="s">
        <v>458</v>
      </c>
      <c r="B35" s="148" t="str">
        <f t="shared" si="0"/>
        <v>2934</v>
      </c>
      <c r="C35" s="165" t="s">
        <v>459</v>
      </c>
      <c r="D35" s="148">
        <v>64.98</v>
      </c>
      <c r="E35" s="148">
        <v>0</v>
      </c>
      <c r="F35" s="148">
        <v>64.98</v>
      </c>
      <c r="G35" s="148">
        <v>0</v>
      </c>
      <c r="H35" s="158">
        <v>64.98</v>
      </c>
    </row>
    <row r="36" spans="1:8" ht="15.75" x14ac:dyDescent="0.25">
      <c r="A36" s="157" t="s">
        <v>460</v>
      </c>
      <c r="B36" s="148" t="str">
        <f t="shared" si="0"/>
        <v>3049</v>
      </c>
      <c r="C36" s="165" t="s">
        <v>461</v>
      </c>
      <c r="D36" s="148">
        <v>15.63</v>
      </c>
      <c r="E36" s="148">
        <v>0</v>
      </c>
      <c r="F36" s="148">
        <v>15.63</v>
      </c>
      <c r="G36" s="148">
        <v>0</v>
      </c>
      <c r="H36" s="158">
        <v>15.63</v>
      </c>
    </row>
    <row r="37" spans="1:8" ht="15.75" x14ac:dyDescent="0.25">
      <c r="A37" s="157" t="s">
        <v>462</v>
      </c>
      <c r="B37" s="148" t="str">
        <f t="shared" si="0"/>
        <v>3215</v>
      </c>
      <c r="C37" s="151" t="s">
        <v>463</v>
      </c>
      <c r="D37" s="148">
        <v>0</v>
      </c>
      <c r="E37" s="148">
        <v>0</v>
      </c>
      <c r="F37" s="148">
        <v>0</v>
      </c>
      <c r="G37" s="148">
        <v>0</v>
      </c>
      <c r="H37" s="158">
        <v>0</v>
      </c>
    </row>
    <row r="38" spans="1:8" ht="15.75" x14ac:dyDescent="0.25">
      <c r="A38" s="157" t="s">
        <v>464</v>
      </c>
      <c r="B38" s="148" t="str">
        <f t="shared" si="0"/>
        <v>3303A</v>
      </c>
      <c r="C38" s="165" t="s">
        <v>465</v>
      </c>
      <c r="D38" s="148">
        <v>0</v>
      </c>
      <c r="E38" s="148">
        <v>0</v>
      </c>
      <c r="F38" s="148">
        <v>0</v>
      </c>
      <c r="G38" s="148">
        <v>0</v>
      </c>
      <c r="H38" s="158">
        <v>0</v>
      </c>
    </row>
    <row r="39" spans="1:8" ht="15.75" x14ac:dyDescent="0.25">
      <c r="A39" s="157" t="s">
        <v>466</v>
      </c>
      <c r="B39" s="148" t="str">
        <f t="shared" si="0"/>
        <v>3410</v>
      </c>
      <c r="C39" s="151" t="s">
        <v>467</v>
      </c>
      <c r="D39" s="148">
        <v>0</v>
      </c>
      <c r="E39" s="148">
        <v>0</v>
      </c>
      <c r="F39" s="148">
        <v>0</v>
      </c>
      <c r="G39" s="148">
        <v>0</v>
      </c>
      <c r="H39" s="158">
        <v>0</v>
      </c>
    </row>
    <row r="40" spans="1:8" ht="15.75" x14ac:dyDescent="0.25">
      <c r="A40" s="157" t="s">
        <v>468</v>
      </c>
      <c r="B40" s="148" t="str">
        <f t="shared" si="0"/>
        <v>3509A</v>
      </c>
      <c r="C40" s="151" t="s">
        <v>469</v>
      </c>
      <c r="D40" s="148">
        <v>0</v>
      </c>
      <c r="E40" s="148">
        <v>0</v>
      </c>
      <c r="F40" s="148">
        <v>0</v>
      </c>
      <c r="G40" s="148">
        <v>0</v>
      </c>
      <c r="H40" s="158">
        <v>0</v>
      </c>
    </row>
    <row r="41" spans="1:8" ht="15.75" x14ac:dyDescent="0.25">
      <c r="A41" s="157" t="s">
        <v>470</v>
      </c>
      <c r="B41" s="148" t="str">
        <f t="shared" si="0"/>
        <v>3611</v>
      </c>
      <c r="C41" s="151" t="s">
        <v>471</v>
      </c>
      <c r="D41" s="148">
        <v>792.93999999999994</v>
      </c>
      <c r="E41" s="148">
        <v>0</v>
      </c>
      <c r="F41" s="148">
        <v>792.93999999999994</v>
      </c>
      <c r="G41" s="148">
        <v>0</v>
      </c>
      <c r="H41" s="158">
        <v>792.93999999999994</v>
      </c>
    </row>
    <row r="42" spans="1:8" ht="15.75" x14ac:dyDescent="0.25">
      <c r="A42" s="157" t="s">
        <v>472</v>
      </c>
      <c r="B42" s="148" t="str">
        <f t="shared" si="0"/>
        <v>3730</v>
      </c>
      <c r="C42" s="151" t="s">
        <v>473</v>
      </c>
      <c r="D42" s="148">
        <v>0</v>
      </c>
      <c r="E42" s="148">
        <v>0</v>
      </c>
      <c r="F42" s="148">
        <v>0</v>
      </c>
      <c r="G42" s="148">
        <v>0</v>
      </c>
      <c r="H42" s="158">
        <v>0</v>
      </c>
    </row>
    <row r="43" spans="1:8" ht="15.75" x14ac:dyDescent="0.25">
      <c r="A43" s="157" t="s">
        <v>474</v>
      </c>
      <c r="B43" s="148" t="str">
        <f t="shared" si="0"/>
        <v>3831</v>
      </c>
      <c r="C43" s="151" t="s">
        <v>475</v>
      </c>
      <c r="D43" s="148">
        <v>0</v>
      </c>
      <c r="E43" s="148">
        <v>0</v>
      </c>
      <c r="F43" s="148">
        <v>0</v>
      </c>
      <c r="G43" s="148">
        <v>0</v>
      </c>
      <c r="H43" s="158">
        <v>0</v>
      </c>
    </row>
    <row r="44" spans="1:8" ht="15.75" x14ac:dyDescent="0.25">
      <c r="A44" s="157" t="s">
        <v>476</v>
      </c>
      <c r="B44" s="148" t="str">
        <f t="shared" si="0"/>
        <v>3909A</v>
      </c>
      <c r="C44" s="151" t="s">
        <v>477</v>
      </c>
      <c r="D44" s="148">
        <v>0</v>
      </c>
      <c r="E44" s="148">
        <v>0</v>
      </c>
      <c r="F44" s="148">
        <v>0</v>
      </c>
      <c r="G44" s="148">
        <v>0</v>
      </c>
      <c r="H44" s="158">
        <v>0</v>
      </c>
    </row>
    <row r="45" spans="1:8" ht="15.75" x14ac:dyDescent="0.25">
      <c r="A45" s="157" t="s">
        <v>478</v>
      </c>
      <c r="B45" s="148" t="str">
        <f t="shared" si="0"/>
        <v>4012</v>
      </c>
      <c r="C45" s="151" t="s">
        <v>479</v>
      </c>
      <c r="D45" s="148">
        <v>1295.67</v>
      </c>
      <c r="E45" s="148">
        <v>0</v>
      </c>
      <c r="F45" s="148">
        <v>1295.67</v>
      </c>
      <c r="G45" s="148">
        <v>0</v>
      </c>
      <c r="H45" s="158">
        <v>1295.67</v>
      </c>
    </row>
    <row r="46" spans="1:8" ht="15.75" x14ac:dyDescent="0.25">
      <c r="A46" s="157" t="s">
        <v>478</v>
      </c>
      <c r="B46" s="148" t="str">
        <f t="shared" si="0"/>
        <v>4033</v>
      </c>
      <c r="C46" s="151" t="s">
        <v>480</v>
      </c>
      <c r="D46" s="148">
        <v>292.90000000000003</v>
      </c>
      <c r="E46" s="148">
        <v>0</v>
      </c>
      <c r="F46" s="148">
        <v>292.90000000000003</v>
      </c>
      <c r="G46" s="148">
        <v>0</v>
      </c>
      <c r="H46" s="158">
        <v>292.90000000000003</v>
      </c>
    </row>
    <row r="47" spans="1:8" ht="15.75" x14ac:dyDescent="0.25">
      <c r="A47" s="157" t="s">
        <v>481</v>
      </c>
      <c r="B47" s="148" t="str">
        <f t="shared" si="0"/>
        <v>4110</v>
      </c>
      <c r="C47" s="165" t="s">
        <v>482</v>
      </c>
      <c r="D47" s="148">
        <v>1150.92</v>
      </c>
      <c r="E47" s="148">
        <v>0</v>
      </c>
      <c r="F47" s="148">
        <v>1150.92</v>
      </c>
      <c r="G47" s="148">
        <v>0</v>
      </c>
      <c r="H47" s="158">
        <v>1150.92</v>
      </c>
    </row>
    <row r="48" spans="1:8" ht="15.75" x14ac:dyDescent="0.25">
      <c r="A48" s="157" t="s">
        <v>481</v>
      </c>
      <c r="B48" s="148" t="str">
        <f t="shared" si="0"/>
        <v>4128</v>
      </c>
      <c r="C48" s="165" t="s">
        <v>483</v>
      </c>
      <c r="D48" s="148">
        <v>2411682.11</v>
      </c>
      <c r="E48" s="148">
        <v>0</v>
      </c>
      <c r="F48" s="148">
        <v>2411682.11</v>
      </c>
      <c r="G48" s="148">
        <v>0</v>
      </c>
      <c r="H48" s="158">
        <v>2411682.11</v>
      </c>
    </row>
    <row r="49" spans="1:8" ht="15.75" x14ac:dyDescent="0.25">
      <c r="A49" s="157" t="s">
        <v>481</v>
      </c>
      <c r="B49" s="148" t="str">
        <f t="shared" si="0"/>
        <v>4125</v>
      </c>
      <c r="C49" s="168" t="s">
        <v>484</v>
      </c>
      <c r="D49" s="148">
        <v>0</v>
      </c>
      <c r="E49" s="148">
        <v>0</v>
      </c>
      <c r="F49" s="148">
        <v>0</v>
      </c>
      <c r="G49" s="148">
        <v>0</v>
      </c>
      <c r="H49" s="158">
        <v>0</v>
      </c>
    </row>
    <row r="50" spans="1:8" ht="15.75" x14ac:dyDescent="0.25">
      <c r="A50" s="157" t="s">
        <v>485</v>
      </c>
      <c r="B50" s="148" t="str">
        <f t="shared" si="0"/>
        <v>4210</v>
      </c>
      <c r="C50" s="165" t="s">
        <v>486</v>
      </c>
      <c r="D50" s="148">
        <v>174.79</v>
      </c>
      <c r="E50" s="148">
        <v>0</v>
      </c>
      <c r="F50" s="148">
        <v>174.79</v>
      </c>
      <c r="G50" s="148">
        <v>0</v>
      </c>
      <c r="H50" s="158">
        <v>174.79</v>
      </c>
    </row>
    <row r="51" spans="1:8" ht="15.75" x14ac:dyDescent="0.25">
      <c r="A51" s="157" t="s">
        <v>248</v>
      </c>
      <c r="B51" s="148" t="str">
        <f t="shared" si="0"/>
        <v>4316</v>
      </c>
      <c r="C51" s="165" t="s">
        <v>487</v>
      </c>
      <c r="D51" s="148">
        <v>2053396.4599999997</v>
      </c>
      <c r="E51" s="148">
        <v>0</v>
      </c>
      <c r="F51" s="148">
        <v>2053396.4599999997</v>
      </c>
      <c r="G51" s="148">
        <v>0</v>
      </c>
      <c r="H51" s="158">
        <v>2053396.4599999997</v>
      </c>
    </row>
    <row r="52" spans="1:8" ht="15.75" x14ac:dyDescent="0.25">
      <c r="A52" s="157" t="s">
        <v>248</v>
      </c>
      <c r="B52" s="148" t="str">
        <f t="shared" si="0"/>
        <v>4325</v>
      </c>
      <c r="C52" s="168" t="s">
        <v>488</v>
      </c>
      <c r="D52" s="148">
        <v>0</v>
      </c>
      <c r="E52" s="148">
        <v>0</v>
      </c>
      <c r="F52" s="148">
        <v>0</v>
      </c>
      <c r="G52" s="148">
        <v>0</v>
      </c>
      <c r="H52" s="158">
        <v>0</v>
      </c>
    </row>
    <row r="53" spans="1:8" ht="15.75" x14ac:dyDescent="0.25">
      <c r="A53" s="157" t="s">
        <v>489</v>
      </c>
      <c r="B53" s="148" t="str">
        <f t="shared" si="0"/>
        <v>4435</v>
      </c>
      <c r="C53" s="165" t="s">
        <v>490</v>
      </c>
      <c r="D53" s="148">
        <v>0</v>
      </c>
      <c r="E53" s="148">
        <v>0</v>
      </c>
      <c r="F53" s="148">
        <v>0</v>
      </c>
      <c r="G53" s="148">
        <v>0</v>
      </c>
      <c r="H53" s="158">
        <v>0</v>
      </c>
    </row>
    <row r="54" spans="1:8" ht="15.75" x14ac:dyDescent="0.25">
      <c r="A54" s="157" t="s">
        <v>491</v>
      </c>
      <c r="B54" s="148" t="str">
        <f t="shared" si="0"/>
        <v>4510</v>
      </c>
      <c r="C54" s="165" t="s">
        <v>492</v>
      </c>
      <c r="D54" s="148">
        <v>0</v>
      </c>
      <c r="E54" s="148">
        <v>0</v>
      </c>
      <c r="F54" s="148">
        <v>0</v>
      </c>
      <c r="G54" s="148">
        <v>0</v>
      </c>
      <c r="H54" s="158">
        <v>0</v>
      </c>
    </row>
    <row r="55" spans="1:8" ht="15.75" x14ac:dyDescent="0.25">
      <c r="A55" s="157" t="s">
        <v>493</v>
      </c>
      <c r="B55" s="148" t="str">
        <f t="shared" si="0"/>
        <v>4612</v>
      </c>
      <c r="C55" s="165" t="s">
        <v>494</v>
      </c>
      <c r="D55" s="148">
        <v>7381.6900000000005</v>
      </c>
      <c r="E55" s="148">
        <v>0</v>
      </c>
      <c r="F55" s="148">
        <v>7381.6900000000005</v>
      </c>
      <c r="G55" s="148">
        <v>0</v>
      </c>
      <c r="H55" s="158">
        <v>7381.6900000000005</v>
      </c>
    </row>
    <row r="56" spans="1:8" ht="15.75" x14ac:dyDescent="0.25">
      <c r="A56" s="157" t="s">
        <v>495</v>
      </c>
      <c r="B56" s="148" t="str">
        <f t="shared" si="0"/>
        <v>4711</v>
      </c>
      <c r="C56" s="165" t="s">
        <v>496</v>
      </c>
      <c r="D56" s="148">
        <v>1868.31</v>
      </c>
      <c r="E56" s="148">
        <v>0</v>
      </c>
      <c r="F56" s="148">
        <v>1868.31</v>
      </c>
      <c r="G56" s="148">
        <v>0</v>
      </c>
      <c r="H56" s="158">
        <v>1868.31</v>
      </c>
    </row>
    <row r="57" spans="1:8" ht="15.75" x14ac:dyDescent="0.25">
      <c r="A57" s="157" t="s">
        <v>497</v>
      </c>
      <c r="B57" s="148" t="str">
        <f t="shared" si="0"/>
        <v>4815</v>
      </c>
      <c r="C57" s="165" t="s">
        <v>498</v>
      </c>
      <c r="D57" s="148">
        <v>5643.54</v>
      </c>
      <c r="E57" s="148">
        <v>0</v>
      </c>
      <c r="F57" s="148">
        <v>5643.54</v>
      </c>
      <c r="G57" s="148">
        <v>0</v>
      </c>
      <c r="H57" s="158">
        <v>5643.54</v>
      </c>
    </row>
    <row r="58" spans="1:8" ht="15.75" x14ac:dyDescent="0.25">
      <c r="A58" s="157" t="s">
        <v>499</v>
      </c>
      <c r="B58" s="148" t="str">
        <f t="shared" si="0"/>
        <v>4949</v>
      </c>
      <c r="C58" s="165" t="s">
        <v>500</v>
      </c>
      <c r="D58" s="148">
        <v>0</v>
      </c>
      <c r="E58" s="148">
        <v>0</v>
      </c>
      <c r="F58" s="148">
        <v>0</v>
      </c>
      <c r="G58" s="148">
        <v>0</v>
      </c>
      <c r="H58" s="158">
        <v>0</v>
      </c>
    </row>
    <row r="59" spans="1:8" ht="15.75" x14ac:dyDescent="0.25">
      <c r="A59" s="157" t="s">
        <v>501</v>
      </c>
      <c r="B59" s="148" t="str">
        <f t="shared" si="0"/>
        <v>5019A</v>
      </c>
      <c r="C59" s="165" t="s">
        <v>502</v>
      </c>
      <c r="D59" s="148">
        <v>0</v>
      </c>
      <c r="E59" s="148">
        <v>0</v>
      </c>
      <c r="F59" s="148">
        <v>0</v>
      </c>
      <c r="G59" s="148">
        <v>0</v>
      </c>
      <c r="H59" s="158">
        <v>0</v>
      </c>
    </row>
    <row r="60" spans="1:8" ht="15.75" x14ac:dyDescent="0.25">
      <c r="A60" s="157" t="s">
        <v>503</v>
      </c>
      <c r="B60" s="148" t="str">
        <f t="shared" si="0"/>
        <v>5119A</v>
      </c>
      <c r="C60" s="165" t="s">
        <v>504</v>
      </c>
      <c r="D60" s="148">
        <v>0</v>
      </c>
      <c r="E60" s="148">
        <v>0</v>
      </c>
      <c r="F60" s="148">
        <v>0</v>
      </c>
      <c r="G60" s="148">
        <v>0</v>
      </c>
      <c r="H60" s="158">
        <v>0</v>
      </c>
    </row>
    <row r="61" spans="1:8" ht="15.75" x14ac:dyDescent="0.25">
      <c r="A61" s="157" t="s">
        <v>505</v>
      </c>
      <c r="B61" s="148" t="str">
        <f t="shared" si="0"/>
        <v>5219A</v>
      </c>
      <c r="C61" s="165" t="s">
        <v>506</v>
      </c>
      <c r="D61" s="148">
        <v>358</v>
      </c>
      <c r="E61" s="148">
        <v>0</v>
      </c>
      <c r="F61" s="148">
        <v>358</v>
      </c>
      <c r="G61" s="148">
        <v>0</v>
      </c>
      <c r="H61" s="158">
        <v>358</v>
      </c>
    </row>
    <row r="62" spans="1:8" ht="15.75" x14ac:dyDescent="0.25">
      <c r="A62" s="157" t="s">
        <v>507</v>
      </c>
      <c r="B62" s="148" t="str">
        <f t="shared" si="0"/>
        <v>5319A</v>
      </c>
      <c r="C62" s="165" t="s">
        <v>508</v>
      </c>
      <c r="D62" s="148">
        <v>0</v>
      </c>
      <c r="E62" s="148">
        <v>0</v>
      </c>
      <c r="F62" s="148">
        <v>0</v>
      </c>
      <c r="G62" s="148">
        <v>0</v>
      </c>
      <c r="H62" s="158">
        <v>0</v>
      </c>
    </row>
    <row r="63" spans="1:8" ht="15.75" x14ac:dyDescent="0.25">
      <c r="A63" s="157" t="s">
        <v>270</v>
      </c>
      <c r="B63" s="148" t="str">
        <f t="shared" si="0"/>
        <v>5438</v>
      </c>
      <c r="C63" s="165" t="s">
        <v>509</v>
      </c>
      <c r="D63" s="148">
        <v>1242.7</v>
      </c>
      <c r="E63" s="148">
        <v>0</v>
      </c>
      <c r="F63" s="148">
        <v>1242.7</v>
      </c>
      <c r="G63" s="148">
        <v>0</v>
      </c>
      <c r="H63" s="158">
        <v>1242.7</v>
      </c>
    </row>
    <row r="64" spans="1:8" ht="15.75" x14ac:dyDescent="0.25">
      <c r="A64" s="157" t="s">
        <v>264</v>
      </c>
      <c r="B64" s="148" t="str">
        <f t="shared" si="0"/>
        <v>5526</v>
      </c>
      <c r="C64" s="165" t="s">
        <v>510</v>
      </c>
      <c r="D64" s="148">
        <v>223743.06</v>
      </c>
      <c r="E64" s="148">
        <v>0</v>
      </c>
      <c r="F64" s="148">
        <v>223743.06</v>
      </c>
      <c r="G64" s="148">
        <v>0</v>
      </c>
      <c r="H64" s="158">
        <v>223743.06</v>
      </c>
    </row>
    <row r="65" spans="1:8" ht="15.75" x14ac:dyDescent="0.25">
      <c r="A65" s="157" t="s">
        <v>276</v>
      </c>
      <c r="B65" s="148" t="str">
        <f t="shared" si="0"/>
        <v>5719A</v>
      </c>
      <c r="C65" s="165" t="s">
        <v>511</v>
      </c>
      <c r="D65" s="148">
        <v>0</v>
      </c>
      <c r="E65" s="148">
        <v>0</v>
      </c>
      <c r="F65" s="148">
        <v>0</v>
      </c>
      <c r="G65" s="148">
        <v>0</v>
      </c>
      <c r="H65" s="158">
        <v>0</v>
      </c>
    </row>
    <row r="66" spans="1:8" ht="15.75" x14ac:dyDescent="0.25">
      <c r="A66" s="157" t="s">
        <v>512</v>
      </c>
      <c r="B66" s="148" t="str">
        <f t="shared" si="0"/>
        <v>5819A</v>
      </c>
      <c r="C66" s="165" t="s">
        <v>513</v>
      </c>
      <c r="D66" s="148">
        <v>2822881.5</v>
      </c>
      <c r="E66" s="148">
        <v>0</v>
      </c>
      <c r="F66" s="148">
        <v>2822881.5</v>
      </c>
      <c r="G66" s="148">
        <v>0</v>
      </c>
      <c r="H66" s="158">
        <v>2822881.5</v>
      </c>
    </row>
    <row r="67" spans="1:8" ht="15.75" x14ac:dyDescent="0.25">
      <c r="A67" s="157" t="s">
        <v>512</v>
      </c>
      <c r="B67" s="148" t="str">
        <f t="shared" si="0"/>
        <v>5829</v>
      </c>
      <c r="C67" s="165" t="s">
        <v>514</v>
      </c>
      <c r="D67" s="148">
        <v>0</v>
      </c>
      <c r="E67" s="148">
        <v>0</v>
      </c>
      <c r="F67" s="148">
        <v>0</v>
      </c>
      <c r="G67" s="148">
        <v>0</v>
      </c>
      <c r="H67" s="158">
        <v>0</v>
      </c>
    </row>
    <row r="68" spans="1:8" ht="15.75" x14ac:dyDescent="0.25">
      <c r="A68" s="157" t="s">
        <v>515</v>
      </c>
      <c r="B68" s="148" t="str">
        <f t="shared" si="0"/>
        <v>5919A</v>
      </c>
      <c r="C68" s="165" t="s">
        <v>516</v>
      </c>
      <c r="D68" s="148">
        <v>0</v>
      </c>
      <c r="E68" s="148">
        <v>0</v>
      </c>
      <c r="F68" s="148">
        <v>0</v>
      </c>
      <c r="G68" s="148">
        <v>0</v>
      </c>
      <c r="H68" s="158">
        <v>0</v>
      </c>
    </row>
    <row r="69" spans="1:8" ht="15.75" x14ac:dyDescent="0.25">
      <c r="A69" s="157" t="s">
        <v>274</v>
      </c>
      <c r="B69" s="148" t="str">
        <f t="shared" si="0"/>
        <v>6019A</v>
      </c>
      <c r="C69" s="151" t="s">
        <v>517</v>
      </c>
      <c r="D69" s="148">
        <v>0</v>
      </c>
      <c r="E69" s="148">
        <v>0</v>
      </c>
      <c r="F69" s="148">
        <v>0</v>
      </c>
      <c r="G69" s="148">
        <v>0</v>
      </c>
      <c r="H69" s="158">
        <v>0</v>
      </c>
    </row>
    <row r="70" spans="1:8" ht="15.75" x14ac:dyDescent="0.25">
      <c r="A70" s="157" t="s">
        <v>518</v>
      </c>
      <c r="B70" s="148" t="str">
        <f t="shared" si="0"/>
        <v>6119A</v>
      </c>
      <c r="C70" s="151" t="s">
        <v>519</v>
      </c>
      <c r="D70" s="148">
        <v>0</v>
      </c>
      <c r="E70" s="148">
        <v>0</v>
      </c>
      <c r="F70" s="148">
        <v>0</v>
      </c>
      <c r="G70" s="148">
        <v>0</v>
      </c>
      <c r="H70" s="158">
        <v>0</v>
      </c>
    </row>
    <row r="71" spans="1:8" ht="15.75" x14ac:dyDescent="0.25">
      <c r="A71" s="157" t="s">
        <v>520</v>
      </c>
      <c r="B71" s="148" t="str">
        <f t="shared" si="0"/>
        <v>6249</v>
      </c>
      <c r="C71" s="165" t="s">
        <v>521</v>
      </c>
      <c r="D71" s="148">
        <v>8812.2199999999993</v>
      </c>
      <c r="E71" s="148">
        <v>0</v>
      </c>
      <c r="F71" s="148">
        <v>8812.2199999999993</v>
      </c>
      <c r="G71" s="148">
        <v>0</v>
      </c>
      <c r="H71" s="158">
        <v>8812.2199999999993</v>
      </c>
    </row>
    <row r="72" spans="1:8" ht="15.75" x14ac:dyDescent="0.25">
      <c r="A72" s="157" t="s">
        <v>522</v>
      </c>
      <c r="B72" s="148" t="str">
        <f t="shared" si="0"/>
        <v>6329</v>
      </c>
      <c r="C72" s="165" t="s">
        <v>523</v>
      </c>
      <c r="D72" s="148">
        <v>2505</v>
      </c>
      <c r="E72" s="148">
        <v>0</v>
      </c>
      <c r="F72" s="148">
        <v>2505</v>
      </c>
      <c r="G72" s="148">
        <v>0</v>
      </c>
      <c r="H72" s="158">
        <v>2505</v>
      </c>
    </row>
    <row r="73" spans="1:8" ht="15.75" x14ac:dyDescent="0.25">
      <c r="A73" s="157" t="s">
        <v>524</v>
      </c>
      <c r="B73" s="148" t="str">
        <f t="shared" si="0"/>
        <v>6407</v>
      </c>
      <c r="C73" s="165" t="s">
        <v>525</v>
      </c>
      <c r="D73" s="148">
        <v>0</v>
      </c>
      <c r="E73" s="148">
        <v>0</v>
      </c>
      <c r="F73" s="148">
        <v>0</v>
      </c>
      <c r="G73" s="148">
        <v>0</v>
      </c>
      <c r="H73" s="158">
        <v>0</v>
      </c>
    </row>
    <row r="74" spans="1:8" ht="15.75" x14ac:dyDescent="0.25">
      <c r="A74" s="157" t="s">
        <v>526</v>
      </c>
      <c r="B74" s="148" t="str">
        <f t="shared" ref="B74:B104" si="1">C74</f>
        <v>6519A</v>
      </c>
      <c r="C74" s="165" t="s">
        <v>527</v>
      </c>
      <c r="D74" s="148">
        <v>0</v>
      </c>
      <c r="E74" s="148">
        <v>0</v>
      </c>
      <c r="F74" s="148">
        <v>0</v>
      </c>
      <c r="G74" s="148">
        <v>0</v>
      </c>
      <c r="H74" s="158">
        <v>0</v>
      </c>
    </row>
    <row r="75" spans="1:8" ht="15.75" x14ac:dyDescent="0.25">
      <c r="A75" s="157" t="s">
        <v>528</v>
      </c>
      <c r="B75" s="148" t="str">
        <f t="shared" si="1"/>
        <v>6619A</v>
      </c>
      <c r="C75" s="165" t="s">
        <v>529</v>
      </c>
      <c r="D75" s="148">
        <v>0</v>
      </c>
      <c r="E75" s="148">
        <v>0</v>
      </c>
      <c r="F75" s="148">
        <v>0</v>
      </c>
      <c r="G75" s="148">
        <v>0</v>
      </c>
      <c r="H75" s="158">
        <v>0</v>
      </c>
    </row>
    <row r="76" spans="1:8" ht="15.75" x14ac:dyDescent="0.25">
      <c r="A76" s="157" t="s">
        <v>530</v>
      </c>
      <c r="B76" s="148" t="str">
        <f t="shared" si="1"/>
        <v>6709A</v>
      </c>
      <c r="C76" s="165" t="s">
        <v>531</v>
      </c>
      <c r="D76" s="148">
        <v>424.39</v>
      </c>
      <c r="E76" s="148">
        <v>0</v>
      </c>
      <c r="F76" s="148">
        <v>424.39</v>
      </c>
      <c r="G76" s="148">
        <v>0</v>
      </c>
      <c r="H76" s="158">
        <v>424.39</v>
      </c>
    </row>
    <row r="77" spans="1:8" ht="15.75" x14ac:dyDescent="0.25">
      <c r="A77" s="157" t="s">
        <v>530</v>
      </c>
      <c r="B77" s="148" t="str">
        <f t="shared" si="1"/>
        <v>6733</v>
      </c>
      <c r="C77" s="165" t="s">
        <v>532</v>
      </c>
      <c r="D77" s="148">
        <v>0</v>
      </c>
      <c r="E77" s="148">
        <v>0</v>
      </c>
      <c r="F77" s="148">
        <v>0</v>
      </c>
      <c r="G77" s="148">
        <v>0</v>
      </c>
      <c r="H77" s="158">
        <v>0</v>
      </c>
    </row>
    <row r="78" spans="1:8" ht="15.75" x14ac:dyDescent="0.25">
      <c r="A78" s="157" t="s">
        <v>533</v>
      </c>
      <c r="B78" s="148" t="str">
        <f t="shared" si="1"/>
        <v>6840</v>
      </c>
      <c r="C78" s="168" t="s">
        <v>534</v>
      </c>
      <c r="D78" s="148">
        <v>0</v>
      </c>
      <c r="E78" s="148">
        <v>0</v>
      </c>
      <c r="F78" s="148">
        <v>0</v>
      </c>
      <c r="G78" s="148">
        <v>0</v>
      </c>
      <c r="H78" s="158">
        <v>0</v>
      </c>
    </row>
    <row r="79" spans="1:8" ht="15.75" x14ac:dyDescent="0.25">
      <c r="A79" s="157" t="s">
        <v>535</v>
      </c>
      <c r="B79" s="148" t="str">
        <f t="shared" si="1"/>
        <v>7208</v>
      </c>
      <c r="C79" s="165" t="s">
        <v>536</v>
      </c>
      <c r="D79" s="148">
        <v>900</v>
      </c>
      <c r="E79" s="148">
        <v>0</v>
      </c>
      <c r="F79" s="148">
        <v>900</v>
      </c>
      <c r="G79" s="148">
        <v>0</v>
      </c>
      <c r="H79" s="158">
        <v>900</v>
      </c>
    </row>
    <row r="80" spans="1:8" ht="15.75" x14ac:dyDescent="0.25">
      <c r="A80" s="157" t="s">
        <v>347</v>
      </c>
      <c r="B80" s="148" t="str">
        <f t="shared" si="1"/>
        <v>7305A</v>
      </c>
      <c r="C80" s="165" t="s">
        <v>537</v>
      </c>
      <c r="D80" s="148">
        <v>0</v>
      </c>
      <c r="E80" s="148">
        <v>0</v>
      </c>
      <c r="F80" s="148">
        <v>0</v>
      </c>
      <c r="G80" s="148">
        <v>0</v>
      </c>
      <c r="H80" s="158">
        <v>0</v>
      </c>
    </row>
    <row r="81" spans="1:8" ht="15.75" x14ac:dyDescent="0.25">
      <c r="A81" s="157" t="s">
        <v>538</v>
      </c>
      <c r="B81" s="148" t="str">
        <f t="shared" si="1"/>
        <v>7405A</v>
      </c>
      <c r="C81" s="165" t="s">
        <v>539</v>
      </c>
      <c r="D81" s="148">
        <v>116890.32</v>
      </c>
      <c r="E81" s="148">
        <v>0</v>
      </c>
      <c r="F81" s="148">
        <v>116890.32</v>
      </c>
      <c r="G81" s="148">
        <v>0</v>
      </c>
      <c r="H81" s="158">
        <v>116890.32</v>
      </c>
    </row>
    <row r="82" spans="1:8" ht="15.75" x14ac:dyDescent="0.25">
      <c r="A82" s="157" t="s">
        <v>538</v>
      </c>
      <c r="B82" s="148" t="str">
        <f t="shared" si="1"/>
        <v>7425</v>
      </c>
      <c r="C82" s="168" t="s">
        <v>540</v>
      </c>
      <c r="D82" s="148">
        <v>0</v>
      </c>
      <c r="E82" s="148">
        <v>0</v>
      </c>
      <c r="F82" s="148">
        <v>0</v>
      </c>
      <c r="G82" s="148">
        <v>0</v>
      </c>
      <c r="H82" s="158">
        <v>0</v>
      </c>
    </row>
    <row r="83" spans="1:8" ht="15.75" x14ac:dyDescent="0.25">
      <c r="A83" s="157" t="s">
        <v>541</v>
      </c>
      <c r="B83" s="148" t="str">
        <f t="shared" si="1"/>
        <v>7538</v>
      </c>
      <c r="C83" s="151" t="s">
        <v>542</v>
      </c>
      <c r="D83" s="148">
        <v>9174.0500000000011</v>
      </c>
      <c r="E83" s="148">
        <v>0</v>
      </c>
      <c r="F83" s="148">
        <v>9174.0500000000011</v>
      </c>
      <c r="G83" s="148">
        <v>0</v>
      </c>
      <c r="H83" s="158">
        <v>9174.0500000000011</v>
      </c>
    </row>
    <row r="84" spans="1:8" ht="15.75" x14ac:dyDescent="0.25">
      <c r="A84" s="157" t="s">
        <v>541</v>
      </c>
      <c r="B84" s="148" t="str">
        <f t="shared" si="1"/>
        <v>7525</v>
      </c>
      <c r="C84" s="166" t="s">
        <v>543</v>
      </c>
      <c r="D84" s="148">
        <v>0</v>
      </c>
      <c r="E84" s="148">
        <v>0</v>
      </c>
      <c r="F84" s="148">
        <v>0</v>
      </c>
      <c r="G84" s="148">
        <v>0</v>
      </c>
      <c r="H84" s="158">
        <v>0</v>
      </c>
    </row>
    <row r="85" spans="1:8" ht="15.75" x14ac:dyDescent="0.25">
      <c r="A85" s="157" t="s">
        <v>544</v>
      </c>
      <c r="B85" s="148" t="str">
        <f t="shared" si="1"/>
        <v>7932</v>
      </c>
      <c r="C85" s="165" t="s">
        <v>545</v>
      </c>
      <c r="D85" s="148">
        <v>0</v>
      </c>
      <c r="E85" s="148">
        <v>0</v>
      </c>
      <c r="F85" s="148">
        <v>0</v>
      </c>
      <c r="G85" s="148">
        <v>0</v>
      </c>
      <c r="H85" s="158">
        <v>0</v>
      </c>
    </row>
    <row r="86" spans="1:8" ht="15.75" x14ac:dyDescent="0.25">
      <c r="A86" s="157" t="s">
        <v>548</v>
      </c>
      <c r="B86" s="148" t="str">
        <f t="shared" si="1"/>
        <v>8132</v>
      </c>
      <c r="C86" s="165" t="s">
        <v>549</v>
      </c>
      <c r="D86" s="148">
        <v>0</v>
      </c>
      <c r="E86" s="148">
        <v>0</v>
      </c>
      <c r="F86" s="148">
        <v>0</v>
      </c>
      <c r="G86" s="148">
        <v>0</v>
      </c>
      <c r="H86" s="158">
        <v>0</v>
      </c>
    </row>
    <row r="87" spans="1:8" ht="15.75" x14ac:dyDescent="0.25">
      <c r="A87" s="157" t="s">
        <v>333</v>
      </c>
      <c r="B87" s="148" t="str">
        <f t="shared" si="1"/>
        <v>8440</v>
      </c>
      <c r="C87" s="165" t="s">
        <v>552</v>
      </c>
      <c r="D87" s="148">
        <v>0</v>
      </c>
      <c r="E87" s="148">
        <v>0</v>
      </c>
      <c r="F87" s="148">
        <v>0</v>
      </c>
      <c r="G87" s="148">
        <v>0</v>
      </c>
      <c r="H87" s="158">
        <v>0</v>
      </c>
    </row>
    <row r="88" spans="1:8" ht="15.75" x14ac:dyDescent="0.25">
      <c r="A88" s="157" t="s">
        <v>553</v>
      </c>
      <c r="B88" s="148" t="str">
        <f t="shared" si="1"/>
        <v>8809A</v>
      </c>
      <c r="C88" s="165" t="s">
        <v>554</v>
      </c>
      <c r="D88" s="148">
        <v>1930</v>
      </c>
      <c r="E88" s="148">
        <v>0</v>
      </c>
      <c r="F88" s="148">
        <v>1930</v>
      </c>
      <c r="G88" s="148">
        <v>0</v>
      </c>
      <c r="H88" s="158">
        <v>1930</v>
      </c>
    </row>
    <row r="89" spans="1:8" ht="15.75" x14ac:dyDescent="0.25">
      <c r="A89" s="157" t="s">
        <v>555</v>
      </c>
      <c r="B89" s="148" t="str">
        <f t="shared" si="1"/>
        <v>9040</v>
      </c>
      <c r="C89" s="151" t="s">
        <v>556</v>
      </c>
      <c r="D89" s="148">
        <v>0</v>
      </c>
      <c r="E89" s="148">
        <v>0</v>
      </c>
      <c r="F89" s="148">
        <v>0</v>
      </c>
      <c r="G89" s="148">
        <v>0</v>
      </c>
      <c r="H89" s="158">
        <v>0</v>
      </c>
    </row>
    <row r="90" spans="1:8" ht="15.75" x14ac:dyDescent="0.25">
      <c r="A90" s="157" t="s">
        <v>557</v>
      </c>
      <c r="B90" s="148" t="str">
        <f t="shared" si="1"/>
        <v>9201A</v>
      </c>
      <c r="C90" s="151" t="s">
        <v>558</v>
      </c>
      <c r="D90" s="148">
        <v>0</v>
      </c>
      <c r="E90" s="148">
        <v>0</v>
      </c>
      <c r="F90" s="148">
        <v>0</v>
      </c>
      <c r="G90" s="148">
        <v>0</v>
      </c>
      <c r="H90" s="158">
        <v>0</v>
      </c>
    </row>
    <row r="91" spans="1:8" ht="15.75" x14ac:dyDescent="0.25">
      <c r="A91" s="157" t="s">
        <v>559</v>
      </c>
      <c r="B91" s="148" t="str">
        <f t="shared" si="1"/>
        <v>9301A</v>
      </c>
      <c r="C91" s="151" t="s">
        <v>560</v>
      </c>
      <c r="D91" s="148">
        <v>0</v>
      </c>
      <c r="E91" s="148">
        <v>0</v>
      </c>
      <c r="F91" s="148">
        <v>0</v>
      </c>
      <c r="G91" s="148">
        <v>0</v>
      </c>
      <c r="H91" s="158">
        <v>0</v>
      </c>
    </row>
    <row r="92" spans="1:8" ht="15.75" x14ac:dyDescent="0.25">
      <c r="A92" s="157" t="s">
        <v>561</v>
      </c>
      <c r="B92" s="148" t="str">
        <f t="shared" si="1"/>
        <v>9449</v>
      </c>
      <c r="C92" s="151" t="s">
        <v>562</v>
      </c>
      <c r="D92" s="148">
        <v>0</v>
      </c>
      <c r="E92" s="148">
        <v>0</v>
      </c>
      <c r="F92" s="148">
        <v>0</v>
      </c>
      <c r="G92" s="148">
        <v>0</v>
      </c>
      <c r="H92" s="158">
        <v>0</v>
      </c>
    </row>
    <row r="93" spans="1:8" ht="15.75" x14ac:dyDescent="0.25">
      <c r="A93" s="157" t="s">
        <v>563</v>
      </c>
      <c r="B93" s="148" t="str">
        <f t="shared" si="1"/>
        <v>9618A</v>
      </c>
      <c r="C93" s="151" t="s">
        <v>564</v>
      </c>
      <c r="D93" s="148">
        <v>0</v>
      </c>
      <c r="E93" s="148">
        <v>0</v>
      </c>
      <c r="F93" s="148">
        <v>0</v>
      </c>
      <c r="G93" s="148">
        <v>0</v>
      </c>
      <c r="H93" s="158">
        <v>0</v>
      </c>
    </row>
    <row r="94" spans="1:8" ht="15.75" x14ac:dyDescent="0.25">
      <c r="A94" s="157" t="s">
        <v>566</v>
      </c>
      <c r="B94" s="148" t="str">
        <f t="shared" si="1"/>
        <v>9818A</v>
      </c>
      <c r="C94" s="166" t="s">
        <v>565</v>
      </c>
      <c r="D94" s="148">
        <v>251387942.50999999</v>
      </c>
      <c r="E94" s="148">
        <v>214729504.38999999</v>
      </c>
      <c r="F94" s="148">
        <v>466117446.89999998</v>
      </c>
      <c r="G94" s="148">
        <v>18359299</v>
      </c>
      <c r="H94" s="158">
        <v>484476745.89999998</v>
      </c>
    </row>
    <row r="95" spans="1:8" ht="15.75" x14ac:dyDescent="0.25">
      <c r="A95" s="157" t="s">
        <v>607</v>
      </c>
      <c r="B95" s="148" t="str">
        <f t="shared" si="1"/>
        <v>9818A1</v>
      </c>
      <c r="C95" s="166" t="s">
        <v>608</v>
      </c>
      <c r="D95" s="148"/>
      <c r="E95" s="148">
        <v>0</v>
      </c>
      <c r="F95" s="148">
        <v>0</v>
      </c>
      <c r="G95" s="148">
        <v>0</v>
      </c>
      <c r="H95" s="158">
        <v>0</v>
      </c>
    </row>
    <row r="96" spans="1:8" ht="15.75" x14ac:dyDescent="0.25">
      <c r="A96" s="157" t="s">
        <v>609</v>
      </c>
      <c r="B96" s="148" t="str">
        <f t="shared" si="1"/>
        <v>9818A2</v>
      </c>
      <c r="C96" s="166" t="s">
        <v>610</v>
      </c>
      <c r="D96" s="148"/>
      <c r="E96" s="148">
        <v>0</v>
      </c>
      <c r="F96" s="148">
        <v>0</v>
      </c>
      <c r="G96" s="148">
        <v>0</v>
      </c>
      <c r="H96" s="158">
        <v>0</v>
      </c>
    </row>
    <row r="97" spans="1:8" ht="15.75" x14ac:dyDescent="0.25">
      <c r="A97" s="157" t="s">
        <v>567</v>
      </c>
      <c r="B97" s="148" t="str">
        <f t="shared" si="1"/>
        <v>BB49</v>
      </c>
      <c r="C97" s="151" t="s">
        <v>568</v>
      </c>
      <c r="D97" s="148">
        <v>0</v>
      </c>
      <c r="E97" s="148">
        <v>0</v>
      </c>
      <c r="F97" s="148">
        <v>0</v>
      </c>
      <c r="G97" s="148">
        <v>0</v>
      </c>
      <c r="H97" s="158">
        <v>0</v>
      </c>
    </row>
    <row r="98" spans="1:8" ht="15.75" x14ac:dyDescent="0.25">
      <c r="A98" s="157" t="s">
        <v>569</v>
      </c>
      <c r="B98" s="148" t="str">
        <f t="shared" si="1"/>
        <v>AA</v>
      </c>
      <c r="C98" s="149" t="s">
        <v>570</v>
      </c>
      <c r="D98" s="148"/>
      <c r="E98" s="148">
        <v>0</v>
      </c>
      <c r="F98" s="148">
        <v>0</v>
      </c>
      <c r="G98" s="148">
        <v>0</v>
      </c>
      <c r="H98" s="158">
        <v>0</v>
      </c>
    </row>
    <row r="99" spans="1:8" ht="15.75" x14ac:dyDescent="0.25">
      <c r="A99" s="157" t="s">
        <v>571</v>
      </c>
      <c r="B99" s="148" t="str">
        <f t="shared" si="1"/>
        <v>BB</v>
      </c>
      <c r="C99" s="149" t="s">
        <v>587</v>
      </c>
      <c r="D99" s="148"/>
      <c r="E99" s="148">
        <v>0</v>
      </c>
      <c r="F99" s="148">
        <v>0</v>
      </c>
      <c r="G99" s="148">
        <v>0</v>
      </c>
      <c r="H99" s="158">
        <v>0</v>
      </c>
    </row>
    <row r="100" spans="1:8" ht="15.75" x14ac:dyDescent="0.25">
      <c r="A100" s="157" t="s">
        <v>572</v>
      </c>
      <c r="B100" s="148" t="str">
        <f t="shared" si="1"/>
        <v>CC</v>
      </c>
      <c r="C100" s="149" t="s">
        <v>588</v>
      </c>
      <c r="D100" s="148"/>
      <c r="E100" s="148">
        <v>0</v>
      </c>
      <c r="F100" s="148">
        <v>0</v>
      </c>
      <c r="G100" s="148">
        <v>0</v>
      </c>
      <c r="H100" s="158">
        <v>0</v>
      </c>
    </row>
    <row r="101" spans="1:8" ht="15.75" x14ac:dyDescent="0.25">
      <c r="A101" s="157" t="s">
        <v>299</v>
      </c>
      <c r="B101" s="148" t="str">
        <f t="shared" si="1"/>
        <v>DD</v>
      </c>
      <c r="C101" s="149" t="s">
        <v>589</v>
      </c>
      <c r="D101" s="148"/>
      <c r="E101" s="148">
        <v>0</v>
      </c>
      <c r="F101" s="148">
        <v>0</v>
      </c>
      <c r="G101" s="148">
        <v>0</v>
      </c>
      <c r="H101" s="158">
        <v>0</v>
      </c>
    </row>
    <row r="102" spans="1:8" ht="15.75" x14ac:dyDescent="0.25">
      <c r="A102" s="157" t="s">
        <v>300</v>
      </c>
      <c r="B102" s="148" t="str">
        <f t="shared" si="1"/>
        <v>QQ</v>
      </c>
      <c r="C102" s="151" t="s">
        <v>573</v>
      </c>
      <c r="D102" s="148"/>
      <c r="E102" s="148">
        <v>0</v>
      </c>
      <c r="F102" s="148">
        <v>0</v>
      </c>
      <c r="G102" s="148">
        <v>0</v>
      </c>
      <c r="H102" s="158">
        <v>0</v>
      </c>
    </row>
    <row r="103" spans="1:8" ht="15.75" x14ac:dyDescent="0.25">
      <c r="A103" s="157" t="s">
        <v>574</v>
      </c>
      <c r="B103" s="148" t="str">
        <f t="shared" si="1"/>
        <v>EE</v>
      </c>
      <c r="C103" s="149" t="s">
        <v>590</v>
      </c>
      <c r="D103" s="148"/>
      <c r="E103" s="148">
        <v>0</v>
      </c>
      <c r="F103" s="148">
        <v>0</v>
      </c>
      <c r="G103" s="148">
        <v>0</v>
      </c>
      <c r="H103" s="158">
        <v>0</v>
      </c>
    </row>
    <row r="104" spans="1:8" ht="15.75" x14ac:dyDescent="0.25">
      <c r="A104" s="157" t="s">
        <v>575</v>
      </c>
      <c r="B104" s="148" t="str">
        <f t="shared" si="1"/>
        <v>RB</v>
      </c>
      <c r="C104" s="149" t="s">
        <v>576</v>
      </c>
      <c r="D104" s="148"/>
      <c r="E104" s="148">
        <v>0</v>
      </c>
      <c r="F104" s="148">
        <v>0</v>
      </c>
      <c r="G104" s="148">
        <v>0</v>
      </c>
      <c r="H104" s="158">
        <v>0</v>
      </c>
    </row>
    <row r="105" spans="1:8" ht="15.75" x14ac:dyDescent="0.25">
      <c r="A105" s="157"/>
      <c r="B105" s="148"/>
      <c r="C105" s="162"/>
      <c r="D105" s="152" t="s">
        <v>577</v>
      </c>
      <c r="E105" s="152" t="s">
        <v>577</v>
      </c>
      <c r="F105" s="152" t="s">
        <v>577</v>
      </c>
      <c r="G105" s="152" t="s">
        <v>577</v>
      </c>
      <c r="H105" s="170" t="s">
        <v>577</v>
      </c>
    </row>
    <row r="106" spans="1:8" ht="15.75" x14ac:dyDescent="0.25">
      <c r="A106" s="157" t="s">
        <v>578</v>
      </c>
      <c r="B106" s="148"/>
      <c r="C106" s="162"/>
      <c r="D106" s="148">
        <v>262071727.66999999</v>
      </c>
      <c r="E106" s="148">
        <v>214729504.38999999</v>
      </c>
      <c r="F106" s="148">
        <v>476801232.06</v>
      </c>
      <c r="G106" s="148">
        <v>18359299</v>
      </c>
      <c r="H106" s="158">
        <v>495160531.06</v>
      </c>
    </row>
    <row r="107" spans="1:8" ht="15.75" x14ac:dyDescent="0.25">
      <c r="A107" s="157"/>
      <c r="B107" s="148"/>
      <c r="C107" s="148"/>
      <c r="D107" s="152" t="s">
        <v>397</v>
      </c>
      <c r="E107" s="152" t="s">
        <v>397</v>
      </c>
      <c r="F107" s="152" t="s">
        <v>397</v>
      </c>
      <c r="G107" s="152" t="s">
        <v>397</v>
      </c>
      <c r="H107" s="170" t="s">
        <v>397</v>
      </c>
    </row>
    <row r="108" spans="1:8" ht="15.75" x14ac:dyDescent="0.25">
      <c r="A108" s="157"/>
      <c r="B108" s="148"/>
      <c r="C108" s="148"/>
      <c r="D108" s="148"/>
      <c r="E108" s="148"/>
      <c r="F108" s="148"/>
      <c r="G108" s="148"/>
      <c r="H108" s="158"/>
    </row>
    <row r="109" spans="1:8" ht="16.5" thickBot="1" x14ac:dyDescent="0.3">
      <c r="A109" s="171"/>
      <c r="B109" s="172"/>
      <c r="C109" s="172"/>
      <c r="D109" s="172"/>
      <c r="E109" s="172"/>
      <c r="F109" s="172"/>
      <c r="G109" s="172"/>
      <c r="H109" s="173">
        <v>10683785.160000026</v>
      </c>
    </row>
    <row r="110" spans="1:8" ht="15.75" x14ac:dyDescent="0.25">
      <c r="A110" s="148"/>
      <c r="B110" s="148"/>
      <c r="C110" s="148"/>
      <c r="D110" s="148"/>
      <c r="E110" s="148"/>
      <c r="F110" s="148"/>
      <c r="G110" s="148"/>
      <c r="H110" s="148"/>
    </row>
    <row r="111" spans="1:8" ht="16.5" thickBot="1" x14ac:dyDescent="0.3">
      <c r="A111" s="148"/>
      <c r="B111" s="148"/>
      <c r="C111" s="148"/>
      <c r="D111" s="148"/>
      <c r="E111" s="148"/>
      <c r="F111" s="148"/>
      <c r="G111" s="148"/>
      <c r="H111" s="148"/>
    </row>
    <row r="112" spans="1:8" ht="15.75" x14ac:dyDescent="0.25">
      <c r="A112" s="154"/>
      <c r="B112" s="155"/>
      <c r="C112" s="155"/>
      <c r="D112" s="155" t="s">
        <v>394</v>
      </c>
      <c r="E112" s="155"/>
      <c r="F112" s="155"/>
      <c r="G112" s="155"/>
      <c r="H112" s="156"/>
    </row>
    <row r="113" spans="1:8" ht="15.75" x14ac:dyDescent="0.25">
      <c r="A113" s="157"/>
      <c r="B113" s="148"/>
      <c r="C113" s="148"/>
      <c r="D113" s="148" t="s">
        <v>580</v>
      </c>
      <c r="E113" s="148"/>
      <c r="F113" s="148"/>
      <c r="G113" s="148"/>
      <c r="H113" s="158"/>
    </row>
    <row r="114" spans="1:8" ht="15.75" x14ac:dyDescent="0.25">
      <c r="A114" s="157" t="s">
        <v>585</v>
      </c>
      <c r="B114" s="148"/>
      <c r="C114" s="148"/>
      <c r="D114" s="148"/>
      <c r="E114" s="153" t="s">
        <v>604</v>
      </c>
      <c r="F114" s="148"/>
      <c r="G114" s="148"/>
      <c r="H114" s="158"/>
    </row>
    <row r="115" spans="1:8" ht="15.75" x14ac:dyDescent="0.25">
      <c r="A115" s="159" t="s">
        <v>397</v>
      </c>
      <c r="B115" s="152"/>
      <c r="C115" s="160" t="s">
        <v>397</v>
      </c>
      <c r="D115" s="160" t="s">
        <v>397</v>
      </c>
      <c r="E115" s="160" t="s">
        <v>397</v>
      </c>
      <c r="F115" s="160" t="s">
        <v>397</v>
      </c>
      <c r="G115" s="160" t="s">
        <v>397</v>
      </c>
      <c r="H115" s="161" t="s">
        <v>397</v>
      </c>
    </row>
    <row r="116" spans="1:8" ht="15.75" x14ac:dyDescent="0.25">
      <c r="A116" s="157" t="s">
        <v>398</v>
      </c>
      <c r="B116" s="148"/>
      <c r="C116" s="162"/>
      <c r="D116" s="150" t="s">
        <v>185</v>
      </c>
      <c r="E116" s="150" t="s">
        <v>185</v>
      </c>
      <c r="F116" s="150" t="s">
        <v>399</v>
      </c>
      <c r="G116" s="150" t="s">
        <v>185</v>
      </c>
      <c r="H116" s="163" t="s">
        <v>400</v>
      </c>
    </row>
    <row r="117" spans="1:8" ht="15.75" x14ac:dyDescent="0.25">
      <c r="A117" s="157"/>
      <c r="B117" s="148"/>
      <c r="C117" s="162"/>
      <c r="D117" s="150" t="s">
        <v>401</v>
      </c>
      <c r="E117" s="150" t="s">
        <v>402</v>
      </c>
      <c r="F117" s="150" t="s">
        <v>402</v>
      </c>
      <c r="G117" s="150" t="s">
        <v>403</v>
      </c>
      <c r="H117" s="163" t="s">
        <v>404</v>
      </c>
    </row>
    <row r="118" spans="1:8" ht="15.75" x14ac:dyDescent="0.25">
      <c r="A118" s="157"/>
      <c r="B118" s="148"/>
      <c r="C118" s="162"/>
      <c r="D118" s="150" t="s">
        <v>405</v>
      </c>
      <c r="E118" s="150" t="s">
        <v>406</v>
      </c>
      <c r="F118" s="148"/>
      <c r="G118" s="150" t="s">
        <v>406</v>
      </c>
      <c r="H118" s="163" t="s">
        <v>581</v>
      </c>
    </row>
    <row r="119" spans="1:8" ht="15.75" x14ac:dyDescent="0.25">
      <c r="A119" s="159" t="s">
        <v>397</v>
      </c>
      <c r="B119" s="152"/>
      <c r="C119" s="160" t="s">
        <v>397</v>
      </c>
      <c r="D119" s="160" t="s">
        <v>397</v>
      </c>
      <c r="E119" s="160" t="s">
        <v>397</v>
      </c>
      <c r="F119" s="160" t="s">
        <v>397</v>
      </c>
      <c r="G119" s="160" t="s">
        <v>397</v>
      </c>
      <c r="H119" s="161" t="s">
        <v>397</v>
      </c>
    </row>
    <row r="120" spans="1:8" ht="15.75" x14ac:dyDescent="0.25">
      <c r="A120" s="157" t="s">
        <v>408</v>
      </c>
      <c r="B120" s="148" t="str">
        <f t="shared" ref="B120:B183" si="2">C120</f>
        <v>00</v>
      </c>
      <c r="C120" s="164" t="s">
        <v>409</v>
      </c>
      <c r="D120" s="148"/>
      <c r="E120" s="148">
        <v>0</v>
      </c>
      <c r="F120" s="148">
        <v>0</v>
      </c>
      <c r="G120" s="148">
        <v>0</v>
      </c>
      <c r="H120" s="158">
        <v>0</v>
      </c>
    </row>
    <row r="121" spans="1:8" ht="15.75" x14ac:dyDescent="0.25">
      <c r="A121" s="157" t="s">
        <v>410</v>
      </c>
      <c r="B121" s="148" t="str">
        <f t="shared" si="2"/>
        <v>0201A</v>
      </c>
      <c r="C121" s="165" t="s">
        <v>411</v>
      </c>
      <c r="D121" s="148">
        <v>456590.56</v>
      </c>
      <c r="E121" s="148">
        <v>0</v>
      </c>
      <c r="F121" s="148">
        <v>456590.56</v>
      </c>
      <c r="G121" s="148">
        <v>0</v>
      </c>
      <c r="H121" s="158">
        <v>456590.56</v>
      </c>
    </row>
    <row r="122" spans="1:8" ht="15.75" x14ac:dyDescent="0.25">
      <c r="A122" s="157" t="s">
        <v>410</v>
      </c>
      <c r="B122" s="148" t="str">
        <f t="shared" si="2"/>
        <v>0237</v>
      </c>
      <c r="C122" s="165" t="s">
        <v>412</v>
      </c>
      <c r="D122" s="148">
        <v>0</v>
      </c>
      <c r="E122" s="148">
        <v>0</v>
      </c>
      <c r="F122" s="148">
        <v>0</v>
      </c>
      <c r="G122" s="148">
        <v>0</v>
      </c>
      <c r="H122" s="158">
        <v>0</v>
      </c>
    </row>
    <row r="123" spans="1:8" ht="15.75" x14ac:dyDescent="0.25">
      <c r="A123" s="157" t="s">
        <v>413</v>
      </c>
      <c r="B123" s="148" t="str">
        <f t="shared" si="2"/>
        <v>0302A</v>
      </c>
      <c r="C123" s="165" t="s">
        <v>414</v>
      </c>
      <c r="D123" s="148">
        <v>0</v>
      </c>
      <c r="E123" s="148">
        <v>0</v>
      </c>
      <c r="F123" s="148">
        <v>0</v>
      </c>
      <c r="G123" s="148">
        <v>0</v>
      </c>
      <c r="H123" s="158">
        <v>0</v>
      </c>
    </row>
    <row r="124" spans="1:8" ht="15.75" x14ac:dyDescent="0.25">
      <c r="A124" s="157" t="s">
        <v>415</v>
      </c>
      <c r="B124" s="148" t="str">
        <f t="shared" si="2"/>
        <v>0410</v>
      </c>
      <c r="C124" s="165" t="s">
        <v>416</v>
      </c>
      <c r="D124" s="148">
        <v>3788.81</v>
      </c>
      <c r="E124" s="148">
        <v>0</v>
      </c>
      <c r="F124" s="148">
        <v>3788.81</v>
      </c>
      <c r="G124" s="148">
        <v>0</v>
      </c>
      <c r="H124" s="158">
        <v>3788.81</v>
      </c>
    </row>
    <row r="125" spans="1:8" ht="15.75" x14ac:dyDescent="0.25">
      <c r="A125" s="157" t="s">
        <v>417</v>
      </c>
      <c r="B125" s="148" t="str">
        <f t="shared" si="2"/>
        <v>0519A</v>
      </c>
      <c r="C125" s="151" t="s">
        <v>418</v>
      </c>
      <c r="D125" s="148">
        <v>0</v>
      </c>
      <c r="E125" s="148">
        <v>0</v>
      </c>
      <c r="F125" s="148">
        <v>0</v>
      </c>
      <c r="G125" s="148">
        <v>0</v>
      </c>
      <c r="H125" s="158">
        <v>0</v>
      </c>
    </row>
    <row r="126" spans="1:8" ht="15.75" x14ac:dyDescent="0.25">
      <c r="A126" s="157" t="s">
        <v>419</v>
      </c>
      <c r="B126" s="148" t="str">
        <f t="shared" si="2"/>
        <v>0602A</v>
      </c>
      <c r="C126" s="165" t="s">
        <v>420</v>
      </c>
      <c r="D126" s="148">
        <v>0</v>
      </c>
      <c r="E126" s="148">
        <v>0</v>
      </c>
      <c r="F126" s="148">
        <v>0</v>
      </c>
      <c r="G126" s="148">
        <v>0</v>
      </c>
      <c r="H126" s="158">
        <v>0</v>
      </c>
    </row>
    <row r="127" spans="1:8" ht="15.75" x14ac:dyDescent="0.25">
      <c r="A127" s="157" t="s">
        <v>421</v>
      </c>
      <c r="B127" s="148" t="str">
        <f t="shared" si="2"/>
        <v>0719A</v>
      </c>
      <c r="C127" s="151" t="s">
        <v>422</v>
      </c>
      <c r="D127" s="148">
        <v>0</v>
      </c>
      <c r="E127" s="148">
        <v>0</v>
      </c>
      <c r="F127" s="148">
        <v>0</v>
      </c>
      <c r="G127" s="148">
        <v>0</v>
      </c>
      <c r="H127" s="158">
        <v>0</v>
      </c>
    </row>
    <row r="128" spans="1:8" ht="15.75" x14ac:dyDescent="0.25">
      <c r="A128" s="157" t="s">
        <v>423</v>
      </c>
      <c r="B128" s="148" t="str">
        <f t="shared" si="2"/>
        <v>0802A</v>
      </c>
      <c r="C128" s="151" t="s">
        <v>424</v>
      </c>
      <c r="D128" s="148">
        <v>0</v>
      </c>
      <c r="E128" s="148">
        <v>0</v>
      </c>
      <c r="F128" s="148">
        <v>0</v>
      </c>
      <c r="G128" s="148">
        <v>0</v>
      </c>
      <c r="H128" s="158">
        <v>0</v>
      </c>
    </row>
    <row r="129" spans="1:8" ht="15.75" x14ac:dyDescent="0.25">
      <c r="A129" s="157" t="s">
        <v>605</v>
      </c>
      <c r="B129" s="148" t="str">
        <f t="shared" si="2"/>
        <v>1010</v>
      </c>
      <c r="C129" s="166" t="s">
        <v>428</v>
      </c>
      <c r="D129" s="148">
        <v>0</v>
      </c>
      <c r="E129" s="148">
        <v>0</v>
      </c>
      <c r="F129" s="148">
        <v>0</v>
      </c>
      <c r="G129" s="148">
        <v>0</v>
      </c>
      <c r="H129" s="158">
        <v>0</v>
      </c>
    </row>
    <row r="130" spans="1:8" ht="15.75" x14ac:dyDescent="0.25">
      <c r="A130" s="157" t="s">
        <v>429</v>
      </c>
      <c r="B130" s="148" t="str">
        <f t="shared" si="2"/>
        <v>1206A</v>
      </c>
      <c r="C130" s="165" t="s">
        <v>430</v>
      </c>
      <c r="D130" s="148">
        <v>65525.049999999988</v>
      </c>
      <c r="E130" s="148">
        <v>0</v>
      </c>
      <c r="F130" s="148">
        <v>65525.049999999988</v>
      </c>
      <c r="G130" s="148">
        <v>0</v>
      </c>
      <c r="H130" s="158">
        <v>65525.049999999988</v>
      </c>
    </row>
    <row r="131" spans="1:8" ht="15.75" x14ac:dyDescent="0.25">
      <c r="A131" s="157" t="s">
        <v>429</v>
      </c>
      <c r="B131" s="148" t="str">
        <f t="shared" si="2"/>
        <v>1236</v>
      </c>
      <c r="C131" s="165" t="s">
        <v>431</v>
      </c>
      <c r="D131" s="148">
        <v>46795.3</v>
      </c>
      <c r="E131" s="148">
        <v>0</v>
      </c>
      <c r="F131" s="148">
        <v>46795.3</v>
      </c>
      <c r="G131" s="148">
        <v>0</v>
      </c>
      <c r="H131" s="158">
        <v>46795.3</v>
      </c>
    </row>
    <row r="132" spans="1:8" ht="15.75" x14ac:dyDescent="0.25">
      <c r="A132" s="157" t="s">
        <v>432</v>
      </c>
      <c r="B132" s="148" t="str">
        <f t="shared" si="2"/>
        <v>1310</v>
      </c>
      <c r="C132" s="165" t="s">
        <v>433</v>
      </c>
      <c r="D132" s="148">
        <v>303.38</v>
      </c>
      <c r="E132" s="148">
        <v>0</v>
      </c>
      <c r="F132" s="148">
        <v>303.38</v>
      </c>
      <c r="G132" s="148">
        <v>0</v>
      </c>
      <c r="H132" s="158">
        <v>303.38</v>
      </c>
    </row>
    <row r="133" spans="1:8" ht="15.75" x14ac:dyDescent="0.25">
      <c r="A133" s="157" t="s">
        <v>21</v>
      </c>
      <c r="B133" s="148" t="str">
        <f t="shared" si="2"/>
        <v>1524A</v>
      </c>
      <c r="C133" s="165" t="s">
        <v>434</v>
      </c>
      <c r="D133" s="148">
        <v>76820</v>
      </c>
      <c r="E133" s="148">
        <v>0</v>
      </c>
      <c r="F133" s="148">
        <v>76820</v>
      </c>
      <c r="G133" s="148">
        <v>0</v>
      </c>
      <c r="H133" s="158">
        <v>76820</v>
      </c>
    </row>
    <row r="134" spans="1:8" ht="15.75" x14ac:dyDescent="0.25">
      <c r="A134" s="157" t="s">
        <v>284</v>
      </c>
      <c r="B134" s="148" t="str">
        <f t="shared" si="2"/>
        <v>1649</v>
      </c>
      <c r="C134" s="151" t="s">
        <v>435</v>
      </c>
      <c r="D134" s="148">
        <v>0</v>
      </c>
      <c r="E134" s="148">
        <v>0</v>
      </c>
      <c r="F134" s="148">
        <v>0</v>
      </c>
      <c r="G134" s="148">
        <v>0</v>
      </c>
      <c r="H134" s="158">
        <v>0</v>
      </c>
    </row>
    <row r="135" spans="1:8" ht="15.75" x14ac:dyDescent="0.25">
      <c r="A135" s="167" t="s">
        <v>436</v>
      </c>
      <c r="B135" s="148" t="str">
        <f t="shared" si="2"/>
        <v>1710</v>
      </c>
      <c r="C135" s="151" t="s">
        <v>437</v>
      </c>
      <c r="D135" s="148">
        <v>0</v>
      </c>
      <c r="E135" s="148">
        <v>0</v>
      </c>
      <c r="F135" s="148">
        <v>0</v>
      </c>
      <c r="G135" s="148">
        <v>0</v>
      </c>
      <c r="H135" s="158">
        <v>0</v>
      </c>
    </row>
    <row r="136" spans="1:8" ht="15.75" x14ac:dyDescent="0.25">
      <c r="A136" s="167" t="s">
        <v>329</v>
      </c>
      <c r="B136" s="148" t="str">
        <f t="shared" si="2"/>
        <v>1841</v>
      </c>
      <c r="C136" s="151" t="s">
        <v>439</v>
      </c>
      <c r="D136" s="148">
        <v>0</v>
      </c>
      <c r="E136" s="148">
        <v>0</v>
      </c>
      <c r="F136" s="148">
        <v>0</v>
      </c>
      <c r="G136" s="148">
        <v>0</v>
      </c>
      <c r="H136" s="158">
        <v>0</v>
      </c>
    </row>
    <row r="137" spans="1:8" ht="15.75" x14ac:dyDescent="0.25">
      <c r="A137" s="157" t="s">
        <v>440</v>
      </c>
      <c r="B137" s="148" t="str">
        <f t="shared" si="2"/>
        <v>2024A</v>
      </c>
      <c r="C137" s="151" t="s">
        <v>441</v>
      </c>
      <c r="D137" s="148">
        <v>0</v>
      </c>
      <c r="E137" s="148">
        <v>0</v>
      </c>
      <c r="F137" s="148">
        <v>0</v>
      </c>
      <c r="G137" s="148">
        <v>0</v>
      </c>
      <c r="H137" s="158">
        <v>0</v>
      </c>
    </row>
    <row r="138" spans="1:8" ht="15.75" x14ac:dyDescent="0.25">
      <c r="A138" s="157" t="s">
        <v>442</v>
      </c>
      <c r="B138" s="148" t="str">
        <f t="shared" si="2"/>
        <v>2124A</v>
      </c>
      <c r="C138" s="151" t="s">
        <v>443</v>
      </c>
      <c r="D138" s="148">
        <v>0</v>
      </c>
      <c r="E138" s="148">
        <v>0</v>
      </c>
      <c r="F138" s="148">
        <v>0</v>
      </c>
      <c r="G138" s="148">
        <v>0</v>
      </c>
      <c r="H138" s="158">
        <v>0</v>
      </c>
    </row>
    <row r="139" spans="1:8" ht="15.75" x14ac:dyDescent="0.25">
      <c r="A139" s="157" t="s">
        <v>444</v>
      </c>
      <c r="B139" s="148" t="str">
        <f t="shared" si="2"/>
        <v>2249</v>
      </c>
      <c r="C139" s="151" t="s">
        <v>445</v>
      </c>
      <c r="D139" s="148">
        <v>135032.22</v>
      </c>
      <c r="E139" s="148">
        <v>0</v>
      </c>
      <c r="F139" s="148">
        <v>135032.22</v>
      </c>
      <c r="G139" s="148">
        <v>0</v>
      </c>
      <c r="H139" s="158">
        <v>135032.22</v>
      </c>
    </row>
    <row r="140" spans="1:8" ht="15.75" x14ac:dyDescent="0.25">
      <c r="A140" s="157" t="s">
        <v>446</v>
      </c>
      <c r="B140" s="148" t="str">
        <f t="shared" si="2"/>
        <v>2339</v>
      </c>
      <c r="C140" s="151" t="s">
        <v>447</v>
      </c>
      <c r="D140" s="148">
        <v>0</v>
      </c>
      <c r="E140" s="148">
        <v>0</v>
      </c>
      <c r="F140" s="148">
        <v>0</v>
      </c>
      <c r="G140" s="148">
        <v>0</v>
      </c>
      <c r="H140" s="158">
        <v>0</v>
      </c>
    </row>
    <row r="141" spans="1:8" ht="15.75" x14ac:dyDescent="0.25">
      <c r="A141" s="157" t="s">
        <v>448</v>
      </c>
      <c r="B141" s="148" t="str">
        <f t="shared" si="2"/>
        <v>2449</v>
      </c>
      <c r="C141" s="151" t="s">
        <v>449</v>
      </c>
      <c r="D141" s="148">
        <v>0</v>
      </c>
      <c r="E141" s="148">
        <v>0</v>
      </c>
      <c r="F141" s="148">
        <v>0</v>
      </c>
      <c r="G141" s="148">
        <v>0</v>
      </c>
      <c r="H141" s="158">
        <v>0</v>
      </c>
    </row>
    <row r="142" spans="1:8" ht="15.75" x14ac:dyDescent="0.25">
      <c r="A142" s="157" t="s">
        <v>450</v>
      </c>
      <c r="B142" s="148" t="str">
        <f t="shared" si="2"/>
        <v>2503A</v>
      </c>
      <c r="C142" s="165" t="s">
        <v>451</v>
      </c>
      <c r="D142" s="148">
        <v>0</v>
      </c>
      <c r="E142" s="148">
        <v>0</v>
      </c>
      <c r="F142" s="148">
        <v>0</v>
      </c>
      <c r="G142" s="148">
        <v>0</v>
      </c>
      <c r="H142" s="158">
        <v>0</v>
      </c>
    </row>
    <row r="143" spans="1:8" ht="15.75" x14ac:dyDescent="0.25">
      <c r="A143" s="157" t="s">
        <v>452</v>
      </c>
      <c r="B143" s="148" t="str">
        <f t="shared" si="2"/>
        <v>2604A</v>
      </c>
      <c r="C143" s="165" t="s">
        <v>453</v>
      </c>
      <c r="D143" s="148">
        <v>0</v>
      </c>
      <c r="E143" s="148">
        <v>0</v>
      </c>
      <c r="F143" s="148">
        <v>0</v>
      </c>
      <c r="G143" s="148">
        <v>0</v>
      </c>
      <c r="H143" s="158">
        <v>0</v>
      </c>
    </row>
    <row r="144" spans="1:8" ht="15.75" x14ac:dyDescent="0.25">
      <c r="A144" s="157" t="s">
        <v>454</v>
      </c>
      <c r="B144" s="148" t="str">
        <f t="shared" si="2"/>
        <v>2703A</v>
      </c>
      <c r="C144" s="151" t="s">
        <v>455</v>
      </c>
      <c r="D144" s="148">
        <v>1423347.1</v>
      </c>
      <c r="E144" s="148">
        <v>0</v>
      </c>
      <c r="F144" s="148">
        <v>1423347.1</v>
      </c>
      <c r="G144" s="148">
        <v>0</v>
      </c>
      <c r="H144" s="158">
        <v>1423347.1</v>
      </c>
    </row>
    <row r="145" spans="1:8" ht="15.75" x14ac:dyDescent="0.25">
      <c r="A145" s="157" t="s">
        <v>456</v>
      </c>
      <c r="B145" s="148" t="str">
        <f t="shared" si="2"/>
        <v>2824A</v>
      </c>
      <c r="C145" s="151" t="s">
        <v>457</v>
      </c>
      <c r="D145" s="148">
        <v>0</v>
      </c>
      <c r="E145" s="148">
        <v>0</v>
      </c>
      <c r="F145" s="148">
        <v>0</v>
      </c>
      <c r="G145" s="148">
        <v>0</v>
      </c>
      <c r="H145" s="158">
        <v>0</v>
      </c>
    </row>
    <row r="146" spans="1:8" ht="15.75" x14ac:dyDescent="0.25">
      <c r="A146" s="157" t="s">
        <v>458</v>
      </c>
      <c r="B146" s="148" t="str">
        <f t="shared" si="2"/>
        <v>2934</v>
      </c>
      <c r="C146" s="165" t="s">
        <v>459</v>
      </c>
      <c r="D146" s="148">
        <v>0</v>
      </c>
      <c r="E146" s="148">
        <v>0</v>
      </c>
      <c r="F146" s="148">
        <v>0</v>
      </c>
      <c r="G146" s="148">
        <v>0</v>
      </c>
      <c r="H146" s="158">
        <v>0</v>
      </c>
    </row>
    <row r="147" spans="1:8" ht="15.75" x14ac:dyDescent="0.25">
      <c r="A147" s="157" t="s">
        <v>460</v>
      </c>
      <c r="B147" s="148" t="str">
        <f t="shared" si="2"/>
        <v>3049</v>
      </c>
      <c r="C147" s="165" t="s">
        <v>461</v>
      </c>
      <c r="D147" s="148">
        <v>0</v>
      </c>
      <c r="E147" s="148">
        <v>0</v>
      </c>
      <c r="F147" s="148">
        <v>0</v>
      </c>
      <c r="G147" s="148">
        <v>0</v>
      </c>
      <c r="H147" s="158">
        <v>0</v>
      </c>
    </row>
    <row r="148" spans="1:8" ht="15.75" x14ac:dyDescent="0.25">
      <c r="A148" s="157" t="s">
        <v>462</v>
      </c>
      <c r="B148" s="148" t="str">
        <f t="shared" si="2"/>
        <v>3215</v>
      </c>
      <c r="C148" s="151" t="s">
        <v>463</v>
      </c>
      <c r="D148" s="148">
        <v>0</v>
      </c>
      <c r="E148" s="148">
        <v>0</v>
      </c>
      <c r="F148" s="148">
        <v>0</v>
      </c>
      <c r="G148" s="148">
        <v>0</v>
      </c>
      <c r="H148" s="158">
        <v>0</v>
      </c>
    </row>
    <row r="149" spans="1:8" ht="15.75" x14ac:dyDescent="0.25">
      <c r="A149" s="157" t="s">
        <v>464</v>
      </c>
      <c r="B149" s="148" t="str">
        <f t="shared" si="2"/>
        <v>3303A</v>
      </c>
      <c r="C149" s="165" t="s">
        <v>465</v>
      </c>
      <c r="D149" s="148">
        <v>0</v>
      </c>
      <c r="E149" s="148">
        <v>0</v>
      </c>
      <c r="F149" s="148">
        <v>0</v>
      </c>
      <c r="G149" s="148">
        <v>0</v>
      </c>
      <c r="H149" s="158">
        <v>0</v>
      </c>
    </row>
    <row r="150" spans="1:8" ht="15.75" x14ac:dyDescent="0.25">
      <c r="A150" s="157" t="s">
        <v>466</v>
      </c>
      <c r="B150" s="148" t="str">
        <f t="shared" si="2"/>
        <v>3410</v>
      </c>
      <c r="C150" s="151" t="s">
        <v>467</v>
      </c>
      <c r="D150" s="148">
        <v>0</v>
      </c>
      <c r="E150" s="148">
        <v>0</v>
      </c>
      <c r="F150" s="148">
        <v>0</v>
      </c>
      <c r="G150" s="148">
        <v>0</v>
      </c>
      <c r="H150" s="158">
        <v>0</v>
      </c>
    </row>
    <row r="151" spans="1:8" ht="15.75" x14ac:dyDescent="0.25">
      <c r="A151" s="157" t="s">
        <v>468</v>
      </c>
      <c r="B151" s="148" t="str">
        <f t="shared" si="2"/>
        <v>3509A</v>
      </c>
      <c r="C151" s="151" t="s">
        <v>469</v>
      </c>
      <c r="D151" s="148">
        <v>82.32</v>
      </c>
      <c r="E151" s="148">
        <v>0</v>
      </c>
      <c r="F151" s="148">
        <v>82.32</v>
      </c>
      <c r="G151" s="148">
        <v>0</v>
      </c>
      <c r="H151" s="158">
        <v>82.32</v>
      </c>
    </row>
    <row r="152" spans="1:8" ht="15.75" x14ac:dyDescent="0.25">
      <c r="A152" s="157" t="s">
        <v>470</v>
      </c>
      <c r="B152" s="148" t="str">
        <f t="shared" si="2"/>
        <v>3611</v>
      </c>
      <c r="C152" s="151" t="s">
        <v>471</v>
      </c>
      <c r="D152" s="148">
        <v>571.09</v>
      </c>
      <c r="E152" s="148">
        <v>0</v>
      </c>
      <c r="F152" s="148">
        <v>571.09</v>
      </c>
      <c r="G152" s="148">
        <v>0</v>
      </c>
      <c r="H152" s="158">
        <v>571.09</v>
      </c>
    </row>
    <row r="153" spans="1:8" ht="15.75" x14ac:dyDescent="0.25">
      <c r="A153" s="157" t="s">
        <v>472</v>
      </c>
      <c r="B153" s="148" t="str">
        <f t="shared" si="2"/>
        <v>3730</v>
      </c>
      <c r="C153" s="151" t="s">
        <v>473</v>
      </c>
      <c r="D153" s="148">
        <v>0</v>
      </c>
      <c r="E153" s="148">
        <v>0</v>
      </c>
      <c r="F153" s="148">
        <v>0</v>
      </c>
      <c r="G153" s="148">
        <v>0</v>
      </c>
      <c r="H153" s="158">
        <v>0</v>
      </c>
    </row>
    <row r="154" spans="1:8" ht="15.75" x14ac:dyDescent="0.25">
      <c r="A154" s="157" t="s">
        <v>474</v>
      </c>
      <c r="B154" s="148" t="str">
        <f t="shared" si="2"/>
        <v>3831</v>
      </c>
      <c r="C154" s="151" t="s">
        <v>475</v>
      </c>
      <c r="D154" s="148">
        <v>0</v>
      </c>
      <c r="E154" s="148">
        <v>0</v>
      </c>
      <c r="F154" s="148">
        <v>0</v>
      </c>
      <c r="G154" s="148">
        <v>0</v>
      </c>
      <c r="H154" s="158">
        <v>0</v>
      </c>
    </row>
    <row r="155" spans="1:8" ht="15.75" x14ac:dyDescent="0.25">
      <c r="A155" s="157" t="s">
        <v>476</v>
      </c>
      <c r="B155" s="148" t="str">
        <f t="shared" si="2"/>
        <v>3909A</v>
      </c>
      <c r="C155" s="151" t="s">
        <v>477</v>
      </c>
      <c r="D155" s="148">
        <v>0</v>
      </c>
      <c r="E155" s="148">
        <v>0</v>
      </c>
      <c r="F155" s="148">
        <v>0</v>
      </c>
      <c r="G155" s="148">
        <v>0</v>
      </c>
      <c r="H155" s="158">
        <v>0</v>
      </c>
    </row>
    <row r="156" spans="1:8" ht="15.75" x14ac:dyDescent="0.25">
      <c r="A156" s="157" t="s">
        <v>478</v>
      </c>
      <c r="B156" s="148" t="str">
        <f t="shared" si="2"/>
        <v>4012</v>
      </c>
      <c r="C156" s="151" t="s">
        <v>479</v>
      </c>
      <c r="D156" s="148">
        <v>2583.11</v>
      </c>
      <c r="E156" s="148">
        <v>0</v>
      </c>
      <c r="F156" s="148">
        <v>2583.11</v>
      </c>
      <c r="G156" s="148">
        <v>0</v>
      </c>
      <c r="H156" s="158">
        <v>2583.11</v>
      </c>
    </row>
    <row r="157" spans="1:8" ht="15.75" x14ac:dyDescent="0.25">
      <c r="A157" s="157" t="s">
        <v>478</v>
      </c>
      <c r="B157" s="148" t="str">
        <f t="shared" si="2"/>
        <v>4033</v>
      </c>
      <c r="C157" s="151" t="s">
        <v>480</v>
      </c>
      <c r="D157" s="148">
        <v>195.66</v>
      </c>
      <c r="E157" s="148">
        <v>0</v>
      </c>
      <c r="F157" s="148">
        <v>195.66</v>
      </c>
      <c r="G157" s="148">
        <v>0</v>
      </c>
      <c r="H157" s="158">
        <v>195.66</v>
      </c>
    </row>
    <row r="158" spans="1:8" ht="15.75" x14ac:dyDescent="0.25">
      <c r="A158" s="157" t="s">
        <v>481</v>
      </c>
      <c r="B158" s="148" t="str">
        <f t="shared" si="2"/>
        <v>4110</v>
      </c>
      <c r="C158" s="165" t="s">
        <v>482</v>
      </c>
      <c r="D158" s="148">
        <v>861.73</v>
      </c>
      <c r="E158" s="148">
        <v>0</v>
      </c>
      <c r="F158" s="148">
        <v>861.73</v>
      </c>
      <c r="G158" s="148">
        <v>0</v>
      </c>
      <c r="H158" s="158">
        <v>861.73</v>
      </c>
    </row>
    <row r="159" spans="1:8" ht="15.75" x14ac:dyDescent="0.25">
      <c r="A159" s="157" t="s">
        <v>481</v>
      </c>
      <c r="B159" s="148" t="str">
        <f t="shared" si="2"/>
        <v>4128</v>
      </c>
      <c r="C159" s="165" t="s">
        <v>483</v>
      </c>
      <c r="D159" s="148">
        <v>1724372.34</v>
      </c>
      <c r="E159" s="148">
        <v>0</v>
      </c>
      <c r="F159" s="148">
        <v>1724372.34</v>
      </c>
      <c r="G159" s="148">
        <v>0</v>
      </c>
      <c r="H159" s="158">
        <v>1724372.34</v>
      </c>
    </row>
    <row r="160" spans="1:8" ht="15.75" x14ac:dyDescent="0.25">
      <c r="A160" s="157" t="s">
        <v>481</v>
      </c>
      <c r="B160" s="148" t="str">
        <f t="shared" si="2"/>
        <v>4125</v>
      </c>
      <c r="C160" s="168" t="s">
        <v>484</v>
      </c>
      <c r="D160" s="148">
        <v>0</v>
      </c>
      <c r="E160" s="148">
        <v>0</v>
      </c>
      <c r="F160" s="148">
        <v>0</v>
      </c>
      <c r="G160" s="148">
        <v>0</v>
      </c>
      <c r="H160" s="158">
        <v>0</v>
      </c>
    </row>
    <row r="161" spans="1:8" ht="15.75" x14ac:dyDescent="0.25">
      <c r="A161" s="157" t="s">
        <v>485</v>
      </c>
      <c r="B161" s="148" t="str">
        <f t="shared" si="2"/>
        <v>4210</v>
      </c>
      <c r="C161" s="165" t="s">
        <v>486</v>
      </c>
      <c r="D161" s="148">
        <v>1426.47</v>
      </c>
      <c r="E161" s="148">
        <v>0</v>
      </c>
      <c r="F161" s="148">
        <v>1426.47</v>
      </c>
      <c r="G161" s="148">
        <v>0</v>
      </c>
      <c r="H161" s="158">
        <v>1426.47</v>
      </c>
    </row>
    <row r="162" spans="1:8" ht="15.75" x14ac:dyDescent="0.25">
      <c r="A162" s="157" t="s">
        <v>248</v>
      </c>
      <c r="B162" s="148" t="str">
        <f t="shared" si="2"/>
        <v>4316</v>
      </c>
      <c r="C162" s="165" t="s">
        <v>487</v>
      </c>
      <c r="D162" s="148">
        <v>1542797.61</v>
      </c>
      <c r="E162" s="148">
        <v>0</v>
      </c>
      <c r="F162" s="148">
        <v>1542797.61</v>
      </c>
      <c r="G162" s="148">
        <v>0</v>
      </c>
      <c r="H162" s="158">
        <v>1542797.61</v>
      </c>
    </row>
    <row r="163" spans="1:8" ht="15.75" x14ac:dyDescent="0.25">
      <c r="A163" s="157" t="s">
        <v>248</v>
      </c>
      <c r="B163" s="148" t="str">
        <f t="shared" si="2"/>
        <v>4325</v>
      </c>
      <c r="C163" s="168" t="s">
        <v>488</v>
      </c>
      <c r="D163" s="148">
        <v>0</v>
      </c>
      <c r="E163" s="148">
        <v>0</v>
      </c>
      <c r="F163" s="148">
        <v>0</v>
      </c>
      <c r="G163" s="148">
        <v>0</v>
      </c>
      <c r="H163" s="158">
        <v>0</v>
      </c>
    </row>
    <row r="164" spans="1:8" ht="15.75" x14ac:dyDescent="0.25">
      <c r="A164" s="157" t="s">
        <v>489</v>
      </c>
      <c r="B164" s="148" t="str">
        <f t="shared" si="2"/>
        <v>4435</v>
      </c>
      <c r="C164" s="165" t="s">
        <v>490</v>
      </c>
      <c r="D164" s="148">
        <v>0</v>
      </c>
      <c r="E164" s="148">
        <v>0</v>
      </c>
      <c r="F164" s="148">
        <v>0</v>
      </c>
      <c r="G164" s="148">
        <v>0</v>
      </c>
      <c r="H164" s="158">
        <v>0</v>
      </c>
    </row>
    <row r="165" spans="1:8" ht="15.75" x14ac:dyDescent="0.25">
      <c r="A165" s="157" t="s">
        <v>491</v>
      </c>
      <c r="B165" s="148" t="str">
        <f t="shared" si="2"/>
        <v>4510</v>
      </c>
      <c r="C165" s="165" t="s">
        <v>492</v>
      </c>
      <c r="D165" s="148">
        <v>0</v>
      </c>
      <c r="E165" s="148">
        <v>0</v>
      </c>
      <c r="F165" s="148">
        <v>0</v>
      </c>
      <c r="G165" s="148">
        <v>0</v>
      </c>
      <c r="H165" s="158">
        <v>0</v>
      </c>
    </row>
    <row r="166" spans="1:8" ht="15.75" x14ac:dyDescent="0.25">
      <c r="A166" s="157" t="s">
        <v>493</v>
      </c>
      <c r="B166" s="148" t="str">
        <f t="shared" si="2"/>
        <v>4612</v>
      </c>
      <c r="C166" s="165" t="s">
        <v>494</v>
      </c>
      <c r="D166" s="148">
        <v>7760.9600000000009</v>
      </c>
      <c r="E166" s="148">
        <v>0</v>
      </c>
      <c r="F166" s="148">
        <v>7760.9600000000009</v>
      </c>
      <c r="G166" s="148">
        <v>0</v>
      </c>
      <c r="H166" s="158">
        <v>7760.9600000000009</v>
      </c>
    </row>
    <row r="167" spans="1:8" ht="15.75" x14ac:dyDescent="0.25">
      <c r="A167" s="157" t="s">
        <v>495</v>
      </c>
      <c r="B167" s="148" t="str">
        <f t="shared" si="2"/>
        <v>4711</v>
      </c>
      <c r="C167" s="165" t="s">
        <v>496</v>
      </c>
      <c r="D167" s="148">
        <v>3882.13</v>
      </c>
      <c r="E167" s="148">
        <v>0</v>
      </c>
      <c r="F167" s="148">
        <v>3882.13</v>
      </c>
      <c r="G167" s="148">
        <v>0</v>
      </c>
      <c r="H167" s="158">
        <v>3882.13</v>
      </c>
    </row>
    <row r="168" spans="1:8" ht="15.75" x14ac:dyDescent="0.25">
      <c r="A168" s="157" t="s">
        <v>497</v>
      </c>
      <c r="B168" s="148" t="str">
        <f t="shared" si="2"/>
        <v>4815</v>
      </c>
      <c r="C168" s="165" t="s">
        <v>498</v>
      </c>
      <c r="D168" s="148">
        <v>6745.37</v>
      </c>
      <c r="E168" s="148">
        <v>0</v>
      </c>
      <c r="F168" s="148">
        <v>6745.37</v>
      </c>
      <c r="G168" s="148">
        <v>0</v>
      </c>
      <c r="H168" s="158">
        <v>6745.37</v>
      </c>
    </row>
    <row r="169" spans="1:8" ht="15.75" x14ac:dyDescent="0.25">
      <c r="A169" s="157" t="s">
        <v>499</v>
      </c>
      <c r="B169" s="148" t="str">
        <f t="shared" si="2"/>
        <v>4949</v>
      </c>
      <c r="C169" s="165" t="s">
        <v>500</v>
      </c>
      <c r="D169" s="148">
        <v>0</v>
      </c>
      <c r="E169" s="148">
        <v>0</v>
      </c>
      <c r="F169" s="148">
        <v>0</v>
      </c>
      <c r="G169" s="148">
        <v>0</v>
      </c>
      <c r="H169" s="158">
        <v>0</v>
      </c>
    </row>
    <row r="170" spans="1:8" ht="15.75" x14ac:dyDescent="0.25">
      <c r="A170" s="157" t="s">
        <v>501</v>
      </c>
      <c r="B170" s="148" t="str">
        <f t="shared" si="2"/>
        <v>5019A</v>
      </c>
      <c r="C170" s="165" t="s">
        <v>502</v>
      </c>
      <c r="D170" s="148">
        <v>0</v>
      </c>
      <c r="E170" s="148">
        <v>0</v>
      </c>
      <c r="F170" s="148">
        <v>0</v>
      </c>
      <c r="G170" s="148">
        <v>0</v>
      </c>
      <c r="H170" s="158">
        <v>0</v>
      </c>
    </row>
    <row r="171" spans="1:8" ht="15.75" x14ac:dyDescent="0.25">
      <c r="A171" s="157" t="s">
        <v>503</v>
      </c>
      <c r="B171" s="148" t="str">
        <f t="shared" si="2"/>
        <v>5119A</v>
      </c>
      <c r="C171" s="165" t="s">
        <v>504</v>
      </c>
      <c r="D171" s="148">
        <v>0</v>
      </c>
      <c r="E171" s="148">
        <v>0</v>
      </c>
      <c r="F171" s="148">
        <v>0</v>
      </c>
      <c r="G171" s="148">
        <v>0</v>
      </c>
      <c r="H171" s="158">
        <v>0</v>
      </c>
    </row>
    <row r="172" spans="1:8" ht="15.75" x14ac:dyDescent="0.25">
      <c r="A172" s="157" t="s">
        <v>505</v>
      </c>
      <c r="B172" s="148" t="str">
        <f t="shared" si="2"/>
        <v>5219A</v>
      </c>
      <c r="C172" s="165" t="s">
        <v>506</v>
      </c>
      <c r="D172" s="148">
        <v>106</v>
      </c>
      <c r="E172" s="148">
        <v>0</v>
      </c>
      <c r="F172" s="148">
        <v>106</v>
      </c>
      <c r="G172" s="148">
        <v>0</v>
      </c>
      <c r="H172" s="158">
        <v>106</v>
      </c>
    </row>
    <row r="173" spans="1:8" ht="15.75" x14ac:dyDescent="0.25">
      <c r="A173" s="157" t="s">
        <v>507</v>
      </c>
      <c r="B173" s="148" t="str">
        <f t="shared" si="2"/>
        <v>5319A</v>
      </c>
      <c r="C173" s="165" t="s">
        <v>508</v>
      </c>
      <c r="D173" s="148">
        <v>60</v>
      </c>
      <c r="E173" s="148">
        <v>0</v>
      </c>
      <c r="F173" s="148">
        <v>60</v>
      </c>
      <c r="G173" s="148">
        <v>0</v>
      </c>
      <c r="H173" s="158">
        <v>60</v>
      </c>
    </row>
    <row r="174" spans="1:8" ht="15.75" x14ac:dyDescent="0.25">
      <c r="A174" s="157" t="s">
        <v>270</v>
      </c>
      <c r="B174" s="148" t="str">
        <f t="shared" si="2"/>
        <v>5438</v>
      </c>
      <c r="C174" s="165" t="s">
        <v>509</v>
      </c>
      <c r="D174" s="148">
        <v>413.13</v>
      </c>
      <c r="E174" s="148">
        <v>0</v>
      </c>
      <c r="F174" s="148">
        <v>413.13</v>
      </c>
      <c r="G174" s="148">
        <v>0</v>
      </c>
      <c r="H174" s="158">
        <v>413.13</v>
      </c>
    </row>
    <row r="175" spans="1:8" ht="15.75" x14ac:dyDescent="0.25">
      <c r="A175" s="157" t="s">
        <v>264</v>
      </c>
      <c r="B175" s="148" t="str">
        <f t="shared" si="2"/>
        <v>5526</v>
      </c>
      <c r="C175" s="165" t="s">
        <v>510</v>
      </c>
      <c r="D175" s="148">
        <v>188705.78999999998</v>
      </c>
      <c r="E175" s="148">
        <v>0</v>
      </c>
      <c r="F175" s="148">
        <v>188705.78999999998</v>
      </c>
      <c r="G175" s="148">
        <v>0</v>
      </c>
      <c r="H175" s="158">
        <v>188705.78999999998</v>
      </c>
    </row>
    <row r="176" spans="1:8" ht="15.75" x14ac:dyDescent="0.25">
      <c r="A176" s="157" t="s">
        <v>276</v>
      </c>
      <c r="B176" s="148" t="str">
        <f t="shared" si="2"/>
        <v>5719A</v>
      </c>
      <c r="C176" s="165" t="s">
        <v>511</v>
      </c>
      <c r="D176" s="148">
        <v>0</v>
      </c>
      <c r="E176" s="148">
        <v>0</v>
      </c>
      <c r="F176" s="148">
        <v>0</v>
      </c>
      <c r="G176" s="148">
        <v>0</v>
      </c>
      <c r="H176" s="158">
        <v>0</v>
      </c>
    </row>
    <row r="177" spans="1:8" ht="15.75" x14ac:dyDescent="0.25">
      <c r="A177" s="157" t="s">
        <v>512</v>
      </c>
      <c r="B177" s="148" t="str">
        <f t="shared" si="2"/>
        <v>5819A</v>
      </c>
      <c r="C177" s="165" t="s">
        <v>513</v>
      </c>
      <c r="D177" s="148">
        <v>2846395.19</v>
      </c>
      <c r="E177" s="148">
        <v>0</v>
      </c>
      <c r="F177" s="148">
        <v>2846395.19</v>
      </c>
      <c r="G177" s="148">
        <v>0</v>
      </c>
      <c r="H177" s="158">
        <v>2846395.19</v>
      </c>
    </row>
    <row r="178" spans="1:8" ht="15.75" x14ac:dyDescent="0.25">
      <c r="A178" s="157" t="s">
        <v>512</v>
      </c>
      <c r="B178" s="148" t="str">
        <f t="shared" si="2"/>
        <v>5829</v>
      </c>
      <c r="C178" s="165" t="s">
        <v>514</v>
      </c>
      <c r="D178" s="148">
        <v>0</v>
      </c>
      <c r="E178" s="148">
        <v>0</v>
      </c>
      <c r="F178" s="148">
        <v>0</v>
      </c>
      <c r="G178" s="148">
        <v>0</v>
      </c>
      <c r="H178" s="158">
        <v>0</v>
      </c>
    </row>
    <row r="179" spans="1:8" ht="15.75" x14ac:dyDescent="0.25">
      <c r="A179" s="157" t="s">
        <v>515</v>
      </c>
      <c r="B179" s="148" t="str">
        <f t="shared" si="2"/>
        <v>5919A</v>
      </c>
      <c r="C179" s="165" t="s">
        <v>516</v>
      </c>
      <c r="D179" s="148">
        <v>0</v>
      </c>
      <c r="E179" s="148">
        <v>0</v>
      </c>
      <c r="F179" s="148">
        <v>0</v>
      </c>
      <c r="G179" s="148">
        <v>0</v>
      </c>
      <c r="H179" s="158">
        <v>0</v>
      </c>
    </row>
    <row r="180" spans="1:8" ht="15.75" x14ac:dyDescent="0.25">
      <c r="A180" s="157" t="s">
        <v>274</v>
      </c>
      <c r="B180" s="148" t="str">
        <f t="shared" si="2"/>
        <v>6019A</v>
      </c>
      <c r="C180" s="151" t="s">
        <v>517</v>
      </c>
      <c r="D180" s="148">
        <v>0</v>
      </c>
      <c r="E180" s="148">
        <v>0</v>
      </c>
      <c r="F180" s="148">
        <v>0</v>
      </c>
      <c r="G180" s="148">
        <v>0</v>
      </c>
      <c r="H180" s="158">
        <v>0</v>
      </c>
    </row>
    <row r="181" spans="1:8" ht="15.75" x14ac:dyDescent="0.25">
      <c r="A181" s="157" t="s">
        <v>518</v>
      </c>
      <c r="B181" s="148" t="str">
        <f t="shared" si="2"/>
        <v>6119A</v>
      </c>
      <c r="C181" s="151" t="s">
        <v>519</v>
      </c>
      <c r="D181" s="148">
        <v>0</v>
      </c>
      <c r="E181" s="148">
        <v>0</v>
      </c>
      <c r="F181" s="148">
        <v>0</v>
      </c>
      <c r="G181" s="148">
        <v>0</v>
      </c>
      <c r="H181" s="158">
        <v>0</v>
      </c>
    </row>
    <row r="182" spans="1:8" ht="15.75" x14ac:dyDescent="0.25">
      <c r="A182" s="157" t="s">
        <v>520</v>
      </c>
      <c r="B182" s="148" t="str">
        <f t="shared" si="2"/>
        <v>6249</v>
      </c>
      <c r="C182" s="165" t="s">
        <v>521</v>
      </c>
      <c r="D182" s="148">
        <v>7797.6900000000005</v>
      </c>
      <c r="E182" s="148">
        <v>0</v>
      </c>
      <c r="F182" s="148">
        <v>7797.6900000000005</v>
      </c>
      <c r="G182" s="148">
        <v>0</v>
      </c>
      <c r="H182" s="158">
        <v>7797.6900000000005</v>
      </c>
    </row>
    <row r="183" spans="1:8" ht="15.75" x14ac:dyDescent="0.25">
      <c r="A183" s="157" t="s">
        <v>522</v>
      </c>
      <c r="B183" s="148" t="str">
        <f t="shared" si="2"/>
        <v>6329</v>
      </c>
      <c r="C183" s="165" t="s">
        <v>523</v>
      </c>
      <c r="D183" s="148">
        <v>6802.1900000000005</v>
      </c>
      <c r="E183" s="148">
        <v>0</v>
      </c>
      <c r="F183" s="148">
        <v>6802.1900000000005</v>
      </c>
      <c r="G183" s="148">
        <v>0</v>
      </c>
      <c r="H183" s="158">
        <v>6802.1900000000005</v>
      </c>
    </row>
    <row r="184" spans="1:8" ht="15.75" x14ac:dyDescent="0.25">
      <c r="A184" s="157" t="s">
        <v>524</v>
      </c>
      <c r="B184" s="148" t="str">
        <f t="shared" ref="B184:B215" si="3">C184</f>
        <v>6407</v>
      </c>
      <c r="C184" s="165" t="s">
        <v>525</v>
      </c>
      <c r="D184" s="148">
        <v>0</v>
      </c>
      <c r="E184" s="148">
        <v>0</v>
      </c>
      <c r="F184" s="148">
        <v>0</v>
      </c>
      <c r="G184" s="148">
        <v>0</v>
      </c>
      <c r="H184" s="158">
        <v>0</v>
      </c>
    </row>
    <row r="185" spans="1:8" ht="15.75" x14ac:dyDescent="0.25">
      <c r="A185" s="157" t="s">
        <v>526</v>
      </c>
      <c r="B185" s="148" t="str">
        <f t="shared" si="3"/>
        <v>6519A</v>
      </c>
      <c r="C185" s="165" t="s">
        <v>527</v>
      </c>
      <c r="D185" s="148">
        <v>0</v>
      </c>
      <c r="E185" s="148">
        <v>0</v>
      </c>
      <c r="F185" s="148">
        <v>0</v>
      </c>
      <c r="G185" s="148">
        <v>0</v>
      </c>
      <c r="H185" s="158">
        <v>0</v>
      </c>
    </row>
    <row r="186" spans="1:8" ht="15.75" x14ac:dyDescent="0.25">
      <c r="A186" s="157" t="s">
        <v>528</v>
      </c>
      <c r="B186" s="148" t="str">
        <f t="shared" si="3"/>
        <v>6619A</v>
      </c>
      <c r="C186" s="165" t="s">
        <v>529</v>
      </c>
      <c r="D186" s="148">
        <v>0</v>
      </c>
      <c r="E186" s="148">
        <v>0</v>
      </c>
      <c r="F186" s="148">
        <v>0</v>
      </c>
      <c r="G186" s="148">
        <v>0</v>
      </c>
      <c r="H186" s="158">
        <v>0</v>
      </c>
    </row>
    <row r="187" spans="1:8" ht="15.75" x14ac:dyDescent="0.25">
      <c r="A187" s="157" t="s">
        <v>530</v>
      </c>
      <c r="B187" s="148" t="str">
        <f t="shared" si="3"/>
        <v>6709A</v>
      </c>
      <c r="C187" s="165" t="s">
        <v>531</v>
      </c>
      <c r="D187" s="148">
        <v>543.19999999999993</v>
      </c>
      <c r="E187" s="148">
        <v>0</v>
      </c>
      <c r="F187" s="148">
        <v>543.19999999999993</v>
      </c>
      <c r="G187" s="148">
        <v>0</v>
      </c>
      <c r="H187" s="158">
        <v>543.19999999999993</v>
      </c>
    </row>
    <row r="188" spans="1:8" ht="15.75" x14ac:dyDescent="0.25">
      <c r="A188" s="157" t="s">
        <v>530</v>
      </c>
      <c r="B188" s="148" t="str">
        <f t="shared" si="3"/>
        <v>6733</v>
      </c>
      <c r="C188" s="165" t="s">
        <v>532</v>
      </c>
      <c r="D188" s="148">
        <v>0</v>
      </c>
      <c r="E188" s="148">
        <v>0</v>
      </c>
      <c r="F188" s="148">
        <v>0</v>
      </c>
      <c r="G188" s="148">
        <v>0</v>
      </c>
      <c r="H188" s="158">
        <v>0</v>
      </c>
    </row>
    <row r="189" spans="1:8" ht="15.75" x14ac:dyDescent="0.25">
      <c r="A189" s="157" t="s">
        <v>533</v>
      </c>
      <c r="B189" s="148" t="str">
        <f t="shared" si="3"/>
        <v>6840</v>
      </c>
      <c r="C189" s="168" t="s">
        <v>534</v>
      </c>
      <c r="D189" s="148">
        <v>0</v>
      </c>
      <c r="E189" s="148">
        <v>0</v>
      </c>
      <c r="F189" s="148">
        <v>0</v>
      </c>
      <c r="G189" s="148">
        <v>0</v>
      </c>
      <c r="H189" s="158">
        <v>0</v>
      </c>
    </row>
    <row r="190" spans="1:8" ht="15.75" x14ac:dyDescent="0.25">
      <c r="A190" s="157" t="s">
        <v>535</v>
      </c>
      <c r="B190" s="148" t="str">
        <f t="shared" si="3"/>
        <v>7208</v>
      </c>
      <c r="C190" s="165" t="s">
        <v>536</v>
      </c>
      <c r="D190" s="148">
        <v>984</v>
      </c>
      <c r="E190" s="148">
        <v>0</v>
      </c>
      <c r="F190" s="148">
        <v>984</v>
      </c>
      <c r="G190" s="148">
        <v>0</v>
      </c>
      <c r="H190" s="158">
        <v>984</v>
      </c>
    </row>
    <row r="191" spans="1:8" ht="15.75" x14ac:dyDescent="0.25">
      <c r="A191" s="157" t="s">
        <v>347</v>
      </c>
      <c r="B191" s="148" t="str">
        <f t="shared" si="3"/>
        <v>7305A</v>
      </c>
      <c r="C191" s="165" t="s">
        <v>537</v>
      </c>
      <c r="D191" s="148">
        <v>0</v>
      </c>
      <c r="E191" s="148">
        <v>0</v>
      </c>
      <c r="F191" s="148">
        <v>0</v>
      </c>
      <c r="G191" s="148">
        <v>0</v>
      </c>
      <c r="H191" s="158">
        <v>0</v>
      </c>
    </row>
    <row r="192" spans="1:8" ht="15.75" x14ac:dyDescent="0.25">
      <c r="A192" s="157" t="s">
        <v>538</v>
      </c>
      <c r="B192" s="148" t="str">
        <f t="shared" si="3"/>
        <v>7405A</v>
      </c>
      <c r="C192" s="165" t="s">
        <v>539</v>
      </c>
      <c r="D192" s="148">
        <v>106894.79999999999</v>
      </c>
      <c r="E192" s="148">
        <v>0</v>
      </c>
      <c r="F192" s="148">
        <v>106894.79999999999</v>
      </c>
      <c r="G192" s="148">
        <v>0</v>
      </c>
      <c r="H192" s="158">
        <v>106894.79999999999</v>
      </c>
    </row>
    <row r="193" spans="1:8" ht="15.75" x14ac:dyDescent="0.25">
      <c r="A193" s="157" t="s">
        <v>538</v>
      </c>
      <c r="B193" s="148" t="str">
        <f t="shared" si="3"/>
        <v>7425</v>
      </c>
      <c r="C193" s="168" t="s">
        <v>540</v>
      </c>
      <c r="D193" s="148">
        <v>0</v>
      </c>
      <c r="E193" s="148">
        <v>0</v>
      </c>
      <c r="F193" s="148">
        <v>0</v>
      </c>
      <c r="G193" s="148">
        <v>0</v>
      </c>
      <c r="H193" s="158">
        <v>0</v>
      </c>
    </row>
    <row r="194" spans="1:8" ht="15.75" x14ac:dyDescent="0.25">
      <c r="A194" s="157" t="s">
        <v>541</v>
      </c>
      <c r="B194" s="148" t="str">
        <f t="shared" si="3"/>
        <v>7538</v>
      </c>
      <c r="C194" s="151" t="s">
        <v>542</v>
      </c>
      <c r="D194" s="148">
        <v>5620.6</v>
      </c>
      <c r="E194" s="148">
        <v>0</v>
      </c>
      <c r="F194" s="148">
        <v>5620.6</v>
      </c>
      <c r="G194" s="148">
        <v>0</v>
      </c>
      <c r="H194" s="158">
        <v>5620.6</v>
      </c>
    </row>
    <row r="195" spans="1:8" ht="15.75" x14ac:dyDescent="0.25">
      <c r="A195" s="157" t="s">
        <v>541</v>
      </c>
      <c r="B195" s="148" t="str">
        <f t="shared" si="3"/>
        <v>7525</v>
      </c>
      <c r="C195" s="166" t="s">
        <v>543</v>
      </c>
      <c r="D195" s="148">
        <v>0</v>
      </c>
      <c r="E195" s="148">
        <v>0</v>
      </c>
      <c r="F195" s="148">
        <v>0</v>
      </c>
      <c r="G195" s="148">
        <v>0</v>
      </c>
      <c r="H195" s="158">
        <v>0</v>
      </c>
    </row>
    <row r="196" spans="1:8" ht="15.75" x14ac:dyDescent="0.25">
      <c r="A196" s="157" t="s">
        <v>544</v>
      </c>
      <c r="B196" s="148" t="str">
        <f t="shared" si="3"/>
        <v>7932</v>
      </c>
      <c r="C196" s="165" t="s">
        <v>545</v>
      </c>
      <c r="D196" s="148">
        <v>0</v>
      </c>
      <c r="E196" s="148">
        <v>0</v>
      </c>
      <c r="F196" s="148">
        <v>0</v>
      </c>
      <c r="G196" s="148">
        <v>0</v>
      </c>
      <c r="H196" s="158">
        <v>0</v>
      </c>
    </row>
    <row r="197" spans="1:8" ht="15.75" x14ac:dyDescent="0.25">
      <c r="A197" s="157" t="s">
        <v>548</v>
      </c>
      <c r="B197" s="148" t="str">
        <f t="shared" si="3"/>
        <v>8132</v>
      </c>
      <c r="C197" s="165" t="s">
        <v>549</v>
      </c>
      <c r="D197" s="148">
        <v>0</v>
      </c>
      <c r="E197" s="148">
        <v>0</v>
      </c>
      <c r="F197" s="148">
        <v>0</v>
      </c>
      <c r="G197" s="148">
        <v>0</v>
      </c>
      <c r="H197" s="158">
        <v>0</v>
      </c>
    </row>
    <row r="198" spans="1:8" ht="15.75" x14ac:dyDescent="0.25">
      <c r="A198" s="157" t="s">
        <v>333</v>
      </c>
      <c r="B198" s="148" t="str">
        <f t="shared" si="3"/>
        <v>8440</v>
      </c>
      <c r="C198" s="165" t="s">
        <v>552</v>
      </c>
      <c r="D198" s="148">
        <v>0</v>
      </c>
      <c r="E198" s="148">
        <v>0</v>
      </c>
      <c r="F198" s="148">
        <v>0</v>
      </c>
      <c r="G198" s="148">
        <v>0</v>
      </c>
      <c r="H198" s="158">
        <v>0</v>
      </c>
    </row>
    <row r="199" spans="1:8" ht="15.75" x14ac:dyDescent="0.25">
      <c r="A199" s="157" t="s">
        <v>553</v>
      </c>
      <c r="B199" s="148" t="str">
        <f t="shared" si="3"/>
        <v>8809A</v>
      </c>
      <c r="C199" s="165" t="s">
        <v>554</v>
      </c>
      <c r="D199" s="148">
        <v>1338.0399999999997</v>
      </c>
      <c r="E199" s="148">
        <v>0</v>
      </c>
      <c r="F199" s="148">
        <v>1338.0399999999997</v>
      </c>
      <c r="G199" s="148">
        <v>0</v>
      </c>
      <c r="H199" s="158">
        <v>1338.0399999999997</v>
      </c>
    </row>
    <row r="200" spans="1:8" ht="15.75" x14ac:dyDescent="0.25">
      <c r="A200" s="157" t="s">
        <v>555</v>
      </c>
      <c r="B200" s="148" t="str">
        <f t="shared" si="3"/>
        <v>9040</v>
      </c>
      <c r="C200" s="151" t="s">
        <v>556</v>
      </c>
      <c r="D200" s="148">
        <v>0</v>
      </c>
      <c r="E200" s="148">
        <v>0</v>
      </c>
      <c r="F200" s="148">
        <v>0</v>
      </c>
      <c r="G200" s="148">
        <v>0</v>
      </c>
      <c r="H200" s="158">
        <v>0</v>
      </c>
    </row>
    <row r="201" spans="1:8" ht="15.75" x14ac:dyDescent="0.25">
      <c r="A201" s="157" t="s">
        <v>557</v>
      </c>
      <c r="B201" s="148" t="str">
        <f t="shared" si="3"/>
        <v>9201A</v>
      </c>
      <c r="C201" s="151" t="s">
        <v>558</v>
      </c>
      <c r="D201" s="148">
        <v>0</v>
      </c>
      <c r="E201" s="148">
        <v>0</v>
      </c>
      <c r="F201" s="148">
        <v>0</v>
      </c>
      <c r="G201" s="148">
        <v>0</v>
      </c>
      <c r="H201" s="158">
        <v>0</v>
      </c>
    </row>
    <row r="202" spans="1:8" ht="15.75" x14ac:dyDescent="0.25">
      <c r="A202" s="157" t="s">
        <v>559</v>
      </c>
      <c r="B202" s="148" t="str">
        <f t="shared" si="3"/>
        <v>9301A</v>
      </c>
      <c r="C202" s="151" t="s">
        <v>560</v>
      </c>
      <c r="D202" s="148">
        <v>0</v>
      </c>
      <c r="E202" s="148">
        <v>0</v>
      </c>
      <c r="F202" s="148">
        <v>0</v>
      </c>
      <c r="G202" s="148">
        <v>0</v>
      </c>
      <c r="H202" s="158">
        <v>0</v>
      </c>
    </row>
    <row r="203" spans="1:8" ht="15.75" x14ac:dyDescent="0.25">
      <c r="A203" s="157" t="s">
        <v>561</v>
      </c>
      <c r="B203" s="148" t="str">
        <f t="shared" si="3"/>
        <v>9449</v>
      </c>
      <c r="C203" s="151" t="s">
        <v>562</v>
      </c>
      <c r="D203" s="148">
        <v>0</v>
      </c>
      <c r="E203" s="148">
        <v>0</v>
      </c>
      <c r="F203" s="148">
        <v>0</v>
      </c>
      <c r="G203" s="148">
        <v>0</v>
      </c>
      <c r="H203" s="158">
        <v>0</v>
      </c>
    </row>
    <row r="204" spans="1:8" ht="15.75" x14ac:dyDescent="0.25">
      <c r="A204" s="157" t="s">
        <v>563</v>
      </c>
      <c r="B204" s="148" t="str">
        <f t="shared" si="3"/>
        <v>9618A</v>
      </c>
      <c r="C204" s="151" t="s">
        <v>564</v>
      </c>
      <c r="D204" s="148">
        <v>0</v>
      </c>
      <c r="E204" s="148">
        <v>0</v>
      </c>
      <c r="F204" s="148">
        <v>0</v>
      </c>
      <c r="G204" s="148">
        <v>0</v>
      </c>
      <c r="H204" s="158">
        <v>0</v>
      </c>
    </row>
    <row r="205" spans="1:8" ht="15.75" x14ac:dyDescent="0.25">
      <c r="A205" s="157" t="s">
        <v>566</v>
      </c>
      <c r="B205" s="148" t="str">
        <f t="shared" si="3"/>
        <v>9818A</v>
      </c>
      <c r="C205" s="166" t="s">
        <v>565</v>
      </c>
      <c r="D205" s="148">
        <v>255884482.58000001</v>
      </c>
      <c r="E205" s="148">
        <v>-4496540.0700000226</v>
      </c>
      <c r="F205" s="148">
        <v>251387942.50999999</v>
      </c>
      <c r="G205" s="148">
        <v>0</v>
      </c>
      <c r="H205" s="158">
        <v>251387942.50999999</v>
      </c>
    </row>
    <row r="206" spans="1:8" ht="15.75" x14ac:dyDescent="0.25">
      <c r="A206" s="157" t="s">
        <v>607</v>
      </c>
      <c r="B206" s="148" t="str">
        <f t="shared" si="3"/>
        <v>9818A1</v>
      </c>
      <c r="C206" s="166" t="s">
        <v>608</v>
      </c>
      <c r="D206" s="148"/>
      <c r="E206" s="148">
        <v>0</v>
      </c>
      <c r="F206" s="148">
        <v>0</v>
      </c>
      <c r="G206" s="148">
        <v>0</v>
      </c>
      <c r="H206" s="158">
        <v>0</v>
      </c>
    </row>
    <row r="207" spans="1:8" ht="15.75" x14ac:dyDescent="0.25">
      <c r="A207" s="157" t="s">
        <v>609</v>
      </c>
      <c r="B207" s="148" t="str">
        <f t="shared" si="3"/>
        <v>9818A2</v>
      </c>
      <c r="C207" s="166" t="s">
        <v>610</v>
      </c>
      <c r="D207" s="148"/>
      <c r="E207" s="148">
        <v>0</v>
      </c>
      <c r="F207" s="148">
        <v>0</v>
      </c>
      <c r="G207" s="148">
        <v>0</v>
      </c>
      <c r="H207" s="158">
        <v>0</v>
      </c>
    </row>
    <row r="208" spans="1:8" ht="15.75" x14ac:dyDescent="0.25">
      <c r="A208" s="157" t="s">
        <v>567</v>
      </c>
      <c r="B208" s="148" t="str">
        <f t="shared" si="3"/>
        <v>BB49</v>
      </c>
      <c r="C208" s="151" t="s">
        <v>568</v>
      </c>
      <c r="D208" s="148">
        <v>0</v>
      </c>
      <c r="E208" s="148">
        <v>0</v>
      </c>
      <c r="F208" s="148">
        <v>0</v>
      </c>
      <c r="G208" s="148">
        <v>0</v>
      </c>
      <c r="H208" s="158">
        <v>0</v>
      </c>
    </row>
    <row r="209" spans="1:8" ht="15.75" x14ac:dyDescent="0.25">
      <c r="A209" s="157" t="s">
        <v>569</v>
      </c>
      <c r="B209" s="148" t="str">
        <f t="shared" si="3"/>
        <v>AA</v>
      </c>
      <c r="C209" s="149" t="s">
        <v>570</v>
      </c>
      <c r="D209" s="148"/>
      <c r="E209" s="148">
        <v>0</v>
      </c>
      <c r="F209" s="148">
        <v>0</v>
      </c>
      <c r="G209" s="148">
        <v>0</v>
      </c>
      <c r="H209" s="158">
        <v>0</v>
      </c>
    </row>
    <row r="210" spans="1:8" ht="15.75" x14ac:dyDescent="0.25">
      <c r="A210" s="157" t="s">
        <v>571</v>
      </c>
      <c r="B210" s="148" t="str">
        <f t="shared" si="3"/>
        <v>BB</v>
      </c>
      <c r="C210" s="149" t="s">
        <v>587</v>
      </c>
      <c r="D210" s="148"/>
      <c r="E210" s="148">
        <v>0</v>
      </c>
      <c r="F210" s="148">
        <v>0</v>
      </c>
      <c r="G210" s="148">
        <v>0</v>
      </c>
      <c r="H210" s="158">
        <v>0</v>
      </c>
    </row>
    <row r="211" spans="1:8" ht="15.75" x14ac:dyDescent="0.25">
      <c r="A211" s="157" t="s">
        <v>572</v>
      </c>
      <c r="B211" s="148" t="str">
        <f t="shared" si="3"/>
        <v>CC</v>
      </c>
      <c r="C211" s="149" t="s">
        <v>588</v>
      </c>
      <c r="D211" s="148"/>
      <c r="E211" s="148">
        <v>0</v>
      </c>
      <c r="F211" s="148">
        <v>0</v>
      </c>
      <c r="G211" s="148">
        <v>0</v>
      </c>
      <c r="H211" s="158">
        <v>0</v>
      </c>
    </row>
    <row r="212" spans="1:8" ht="15.75" x14ac:dyDescent="0.25">
      <c r="A212" s="157" t="s">
        <v>299</v>
      </c>
      <c r="B212" s="148" t="str">
        <f t="shared" si="3"/>
        <v>DD</v>
      </c>
      <c r="C212" s="149" t="s">
        <v>589</v>
      </c>
      <c r="D212" s="148"/>
      <c r="E212" s="148">
        <v>0</v>
      </c>
      <c r="F212" s="148">
        <v>0</v>
      </c>
      <c r="G212" s="148">
        <v>0</v>
      </c>
      <c r="H212" s="158">
        <v>0</v>
      </c>
    </row>
    <row r="213" spans="1:8" ht="15.75" x14ac:dyDescent="0.25">
      <c r="A213" s="157" t="s">
        <v>300</v>
      </c>
      <c r="B213" s="148" t="str">
        <f t="shared" si="3"/>
        <v>QQ</v>
      </c>
      <c r="C213" s="151" t="s">
        <v>573</v>
      </c>
      <c r="D213" s="148"/>
      <c r="E213" s="148">
        <v>0</v>
      </c>
      <c r="F213" s="148">
        <v>0</v>
      </c>
      <c r="G213" s="148">
        <v>0</v>
      </c>
      <c r="H213" s="158">
        <v>0</v>
      </c>
    </row>
    <row r="214" spans="1:8" ht="15.75" x14ac:dyDescent="0.25">
      <c r="A214" s="157" t="s">
        <v>574</v>
      </c>
      <c r="B214" s="148" t="str">
        <f t="shared" si="3"/>
        <v>EE</v>
      </c>
      <c r="C214" s="149" t="s">
        <v>590</v>
      </c>
      <c r="D214" s="148"/>
      <c r="E214" s="148">
        <v>0</v>
      </c>
      <c r="F214" s="148">
        <v>0</v>
      </c>
      <c r="G214" s="148">
        <v>0</v>
      </c>
      <c r="H214" s="158">
        <v>0</v>
      </c>
    </row>
    <row r="215" spans="1:8" ht="15.75" x14ac:dyDescent="0.25">
      <c r="A215" s="157" t="s">
        <v>575</v>
      </c>
      <c r="B215" s="148" t="str">
        <f t="shared" si="3"/>
        <v>RB</v>
      </c>
      <c r="C215" s="149" t="s">
        <v>576</v>
      </c>
      <c r="D215" s="148"/>
      <c r="E215" s="148">
        <v>0</v>
      </c>
      <c r="F215" s="148">
        <v>0</v>
      </c>
      <c r="G215" s="148">
        <v>0</v>
      </c>
      <c r="H215" s="158">
        <v>0</v>
      </c>
    </row>
    <row r="216" spans="1:8" ht="15.75" x14ac:dyDescent="0.25">
      <c r="A216" s="157"/>
      <c r="B216" s="148"/>
      <c r="C216" s="162"/>
      <c r="D216" s="152" t="s">
        <v>577</v>
      </c>
      <c r="E216" s="152" t="s">
        <v>577</v>
      </c>
      <c r="F216" s="152" t="s">
        <v>577</v>
      </c>
      <c r="G216" s="152" t="s">
        <v>577</v>
      </c>
      <c r="H216" s="170" t="s">
        <v>577</v>
      </c>
    </row>
    <row r="217" spans="1:8" ht="15.75" x14ac:dyDescent="0.25">
      <c r="A217" s="157" t="s">
        <v>578</v>
      </c>
      <c r="B217" s="148"/>
      <c r="C217" s="162"/>
      <c r="D217" s="148">
        <v>264549624.42000002</v>
      </c>
      <c r="E217" s="148">
        <v>-4496540.0700000226</v>
      </c>
      <c r="F217" s="148">
        <v>260053084.34999999</v>
      </c>
      <c r="G217" s="148">
        <v>0</v>
      </c>
      <c r="H217" s="158">
        <v>260053084.34999999</v>
      </c>
    </row>
    <row r="218" spans="1:8" ht="15.75" x14ac:dyDescent="0.25">
      <c r="A218" s="157"/>
      <c r="B218" s="148"/>
      <c r="C218" s="148"/>
      <c r="D218" s="152" t="s">
        <v>397</v>
      </c>
      <c r="E218" s="152" t="s">
        <v>397</v>
      </c>
      <c r="F218" s="152" t="s">
        <v>397</v>
      </c>
      <c r="G218" s="152" t="s">
        <v>397</v>
      </c>
      <c r="H218" s="170" t="s">
        <v>397</v>
      </c>
    </row>
    <row r="219" spans="1:8" ht="15.75" x14ac:dyDescent="0.25">
      <c r="A219" s="157"/>
      <c r="B219" s="148"/>
      <c r="C219" s="148"/>
      <c r="D219" s="148"/>
      <c r="E219" s="148"/>
      <c r="F219" s="148"/>
      <c r="G219" s="148"/>
      <c r="H219" s="158"/>
    </row>
    <row r="220" spans="1:8" ht="16.5" thickBot="1" x14ac:dyDescent="0.3">
      <c r="A220" s="171"/>
      <c r="B220" s="172"/>
      <c r="C220" s="172"/>
      <c r="D220" s="172"/>
      <c r="E220" s="172"/>
      <c r="F220" s="172"/>
      <c r="G220" s="172"/>
      <c r="H220" s="173">
        <v>8665141.8400000036</v>
      </c>
    </row>
    <row r="221" spans="1:8" ht="15.75" x14ac:dyDescent="0.25">
      <c r="A221" s="148"/>
      <c r="B221" s="148"/>
      <c r="C221" s="148"/>
      <c r="D221" s="148"/>
      <c r="E221" s="148"/>
      <c r="F221" s="148"/>
      <c r="G221" s="148"/>
      <c r="H221" s="148"/>
    </row>
    <row r="222" spans="1:8" ht="16.5" thickBot="1" x14ac:dyDescent="0.3">
      <c r="A222" s="148"/>
      <c r="B222" s="148"/>
      <c r="C222" s="148"/>
      <c r="D222" s="148"/>
      <c r="E222" s="148"/>
      <c r="F222" s="148"/>
      <c r="G222" s="148"/>
      <c r="H222" s="148"/>
    </row>
    <row r="223" spans="1:8" ht="15.75" x14ac:dyDescent="0.25">
      <c r="A223" s="154"/>
      <c r="B223" s="155"/>
      <c r="C223" s="155"/>
      <c r="D223" s="155" t="s">
        <v>394</v>
      </c>
      <c r="E223" s="155"/>
      <c r="F223" s="155"/>
      <c r="G223" s="155"/>
      <c r="H223" s="156"/>
    </row>
    <row r="224" spans="1:8" ht="15.75" x14ac:dyDescent="0.25">
      <c r="A224" s="157"/>
      <c r="B224" s="148"/>
      <c r="C224" s="148"/>
      <c r="D224" s="148" t="s">
        <v>582</v>
      </c>
      <c r="E224" s="148"/>
      <c r="F224" s="148"/>
      <c r="G224" s="148"/>
      <c r="H224" s="158"/>
    </row>
    <row r="225" spans="1:8" ht="15.75" x14ac:dyDescent="0.25">
      <c r="A225" s="157" t="s">
        <v>586</v>
      </c>
      <c r="B225" s="148"/>
      <c r="C225" s="148"/>
      <c r="D225" s="148"/>
      <c r="E225" s="153" t="s">
        <v>604</v>
      </c>
      <c r="F225" s="148"/>
      <c r="G225" s="148"/>
      <c r="H225" s="158"/>
    </row>
    <row r="226" spans="1:8" ht="15.75" x14ac:dyDescent="0.25">
      <c r="A226" s="159" t="s">
        <v>397</v>
      </c>
      <c r="B226" s="152"/>
      <c r="C226" s="160" t="s">
        <v>397</v>
      </c>
      <c r="D226" s="160" t="s">
        <v>397</v>
      </c>
      <c r="E226" s="160" t="s">
        <v>397</v>
      </c>
      <c r="F226" s="160" t="s">
        <v>397</v>
      </c>
      <c r="G226" s="160" t="s">
        <v>397</v>
      </c>
      <c r="H226" s="161" t="s">
        <v>397</v>
      </c>
    </row>
    <row r="227" spans="1:8" ht="15.75" x14ac:dyDescent="0.25">
      <c r="A227" s="157" t="s">
        <v>398</v>
      </c>
      <c r="B227" s="148"/>
      <c r="C227" s="162"/>
      <c r="D227" s="150" t="s">
        <v>185</v>
      </c>
      <c r="E227" s="150" t="s">
        <v>185</v>
      </c>
      <c r="F227" s="150" t="s">
        <v>399</v>
      </c>
      <c r="G227" s="150" t="s">
        <v>185</v>
      </c>
      <c r="H227" s="163" t="s">
        <v>400</v>
      </c>
    </row>
    <row r="228" spans="1:8" ht="15.75" x14ac:dyDescent="0.25">
      <c r="A228" s="157"/>
      <c r="B228" s="148"/>
      <c r="C228" s="162"/>
      <c r="D228" s="150" t="s">
        <v>401</v>
      </c>
      <c r="E228" s="150" t="s">
        <v>402</v>
      </c>
      <c r="F228" s="150" t="s">
        <v>402</v>
      </c>
      <c r="G228" s="150" t="s">
        <v>403</v>
      </c>
      <c r="H228" s="163" t="s">
        <v>404</v>
      </c>
    </row>
    <row r="229" spans="1:8" ht="15.75" x14ac:dyDescent="0.25">
      <c r="A229" s="157"/>
      <c r="B229" s="148"/>
      <c r="C229" s="162"/>
      <c r="D229" s="150" t="s">
        <v>405</v>
      </c>
      <c r="E229" s="150" t="s">
        <v>406</v>
      </c>
      <c r="F229" s="148"/>
      <c r="G229" s="150" t="s">
        <v>406</v>
      </c>
      <c r="H229" s="163" t="s">
        <v>583</v>
      </c>
    </row>
    <row r="230" spans="1:8" ht="15.75" x14ac:dyDescent="0.25">
      <c r="A230" s="159" t="s">
        <v>397</v>
      </c>
      <c r="B230" s="152"/>
      <c r="C230" s="160" t="s">
        <v>397</v>
      </c>
      <c r="D230" s="160" t="s">
        <v>397</v>
      </c>
      <c r="E230" s="160" t="s">
        <v>397</v>
      </c>
      <c r="F230" s="160" t="s">
        <v>397</v>
      </c>
      <c r="G230" s="160" t="s">
        <v>397</v>
      </c>
      <c r="H230" s="161" t="s">
        <v>397</v>
      </c>
    </row>
    <row r="231" spans="1:8" ht="15.75" x14ac:dyDescent="0.25">
      <c r="A231" s="157" t="s">
        <v>408</v>
      </c>
      <c r="B231" s="148" t="str">
        <f>C231</f>
        <v>00</v>
      </c>
      <c r="C231" s="164" t="s">
        <v>409</v>
      </c>
      <c r="D231" s="148"/>
      <c r="E231" s="148">
        <v>0</v>
      </c>
      <c r="F231" s="148">
        <v>0</v>
      </c>
      <c r="G231" s="148">
        <v>0</v>
      </c>
      <c r="H231" s="158">
        <v>0</v>
      </c>
    </row>
    <row r="232" spans="1:8" ht="15.75" x14ac:dyDescent="0.25">
      <c r="A232" s="157" t="s">
        <v>410</v>
      </c>
      <c r="B232" s="148" t="str">
        <f t="shared" ref="B232:B295" si="4">C232</f>
        <v>0201A</v>
      </c>
      <c r="C232" s="165" t="s">
        <v>411</v>
      </c>
      <c r="D232" s="148">
        <v>565056.71000000008</v>
      </c>
      <c r="E232" s="148">
        <v>0</v>
      </c>
      <c r="F232" s="148">
        <v>565056.71000000008</v>
      </c>
      <c r="G232" s="148">
        <v>0</v>
      </c>
      <c r="H232" s="158">
        <v>565056.71000000008</v>
      </c>
    </row>
    <row r="233" spans="1:8" ht="15.75" x14ac:dyDescent="0.25">
      <c r="A233" s="157" t="s">
        <v>410</v>
      </c>
      <c r="B233" s="148" t="str">
        <f t="shared" si="4"/>
        <v>0237</v>
      </c>
      <c r="C233" s="165" t="s">
        <v>412</v>
      </c>
      <c r="D233" s="148">
        <v>6473.75</v>
      </c>
      <c r="E233" s="148">
        <v>0</v>
      </c>
      <c r="F233" s="148">
        <v>6473.75</v>
      </c>
      <c r="G233" s="148">
        <v>0</v>
      </c>
      <c r="H233" s="158">
        <v>6473.75</v>
      </c>
    </row>
    <row r="234" spans="1:8" ht="15.75" x14ac:dyDescent="0.25">
      <c r="A234" s="157" t="s">
        <v>413</v>
      </c>
      <c r="B234" s="148" t="str">
        <f t="shared" si="4"/>
        <v>0302A</v>
      </c>
      <c r="C234" s="165" t="s">
        <v>414</v>
      </c>
      <c r="D234" s="148">
        <v>0</v>
      </c>
      <c r="E234" s="148">
        <v>0</v>
      </c>
      <c r="F234" s="148">
        <v>0</v>
      </c>
      <c r="G234" s="148">
        <v>0</v>
      </c>
      <c r="H234" s="158">
        <v>0</v>
      </c>
    </row>
    <row r="235" spans="1:8" ht="15.75" x14ac:dyDescent="0.25">
      <c r="A235" s="157" t="s">
        <v>415</v>
      </c>
      <c r="B235" s="148" t="str">
        <f t="shared" si="4"/>
        <v>0410</v>
      </c>
      <c r="C235" s="165" t="s">
        <v>416</v>
      </c>
      <c r="D235" s="148">
        <v>3569.0600000000004</v>
      </c>
      <c r="E235" s="148">
        <v>0</v>
      </c>
      <c r="F235" s="148">
        <v>3569.0600000000004</v>
      </c>
      <c r="G235" s="148">
        <v>0</v>
      </c>
      <c r="H235" s="158">
        <v>3569.0600000000004</v>
      </c>
    </row>
    <row r="236" spans="1:8" ht="15.75" x14ac:dyDescent="0.25">
      <c r="A236" s="157" t="s">
        <v>417</v>
      </c>
      <c r="B236" s="148" t="str">
        <f t="shared" si="4"/>
        <v>0519A</v>
      </c>
      <c r="C236" s="151" t="s">
        <v>418</v>
      </c>
      <c r="D236" s="148">
        <v>0</v>
      </c>
      <c r="E236" s="148">
        <v>0</v>
      </c>
      <c r="F236" s="148">
        <v>0</v>
      </c>
      <c r="G236" s="148">
        <v>0</v>
      </c>
      <c r="H236" s="158">
        <v>0</v>
      </c>
    </row>
    <row r="237" spans="1:8" ht="15.75" x14ac:dyDescent="0.25">
      <c r="A237" s="157" t="s">
        <v>419</v>
      </c>
      <c r="B237" s="148" t="str">
        <f t="shared" si="4"/>
        <v>0602A</v>
      </c>
      <c r="C237" s="165" t="s">
        <v>420</v>
      </c>
      <c r="D237" s="148">
        <v>0</v>
      </c>
      <c r="E237" s="148">
        <v>0</v>
      </c>
      <c r="F237" s="148">
        <v>0</v>
      </c>
      <c r="G237" s="148">
        <v>0</v>
      </c>
      <c r="H237" s="158">
        <v>0</v>
      </c>
    </row>
    <row r="238" spans="1:8" ht="15.75" x14ac:dyDescent="0.25">
      <c r="A238" s="157" t="s">
        <v>421</v>
      </c>
      <c r="B238" s="148" t="str">
        <f t="shared" si="4"/>
        <v>0719A</v>
      </c>
      <c r="C238" s="151" t="s">
        <v>422</v>
      </c>
      <c r="D238" s="148">
        <v>0</v>
      </c>
      <c r="E238" s="148">
        <v>0</v>
      </c>
      <c r="F238" s="148">
        <v>0</v>
      </c>
      <c r="G238" s="148">
        <v>0</v>
      </c>
      <c r="H238" s="158">
        <v>0</v>
      </c>
    </row>
    <row r="239" spans="1:8" ht="15.75" x14ac:dyDescent="0.25">
      <c r="A239" s="157" t="s">
        <v>423</v>
      </c>
      <c r="B239" s="148" t="str">
        <f t="shared" si="4"/>
        <v>0802A</v>
      </c>
      <c r="C239" s="151" t="s">
        <v>424</v>
      </c>
      <c r="D239" s="148">
        <v>0</v>
      </c>
      <c r="E239" s="148">
        <v>0</v>
      </c>
      <c r="F239" s="148">
        <v>0</v>
      </c>
      <c r="G239" s="148">
        <v>0</v>
      </c>
      <c r="H239" s="158">
        <v>0</v>
      </c>
    </row>
    <row r="240" spans="1:8" ht="15.75" x14ac:dyDescent="0.25">
      <c r="A240" s="157" t="s">
        <v>605</v>
      </c>
      <c r="B240" s="148" t="str">
        <f t="shared" si="4"/>
        <v>1010</v>
      </c>
      <c r="C240" s="166" t="s">
        <v>428</v>
      </c>
      <c r="D240" s="148">
        <v>0</v>
      </c>
      <c r="E240" s="148">
        <v>0</v>
      </c>
      <c r="F240" s="148">
        <v>0</v>
      </c>
      <c r="G240" s="148">
        <v>0</v>
      </c>
      <c r="H240" s="158">
        <v>0</v>
      </c>
    </row>
    <row r="241" spans="1:8" ht="15.75" x14ac:dyDescent="0.25">
      <c r="A241" s="157" t="s">
        <v>429</v>
      </c>
      <c r="B241" s="148" t="str">
        <f t="shared" si="4"/>
        <v>1206A</v>
      </c>
      <c r="C241" s="165" t="s">
        <v>430</v>
      </c>
      <c r="D241" s="148">
        <v>39575.79</v>
      </c>
      <c r="E241" s="148">
        <v>0</v>
      </c>
      <c r="F241" s="148">
        <v>39575.79</v>
      </c>
      <c r="G241" s="148">
        <v>0</v>
      </c>
      <c r="H241" s="158">
        <v>39575.79</v>
      </c>
    </row>
    <row r="242" spans="1:8" ht="15.75" x14ac:dyDescent="0.25">
      <c r="A242" s="157" t="s">
        <v>429</v>
      </c>
      <c r="B242" s="148" t="str">
        <f t="shared" si="4"/>
        <v>1236</v>
      </c>
      <c r="C242" s="165" t="s">
        <v>431</v>
      </c>
      <c r="D242" s="148">
        <v>44745.51</v>
      </c>
      <c r="E242" s="148">
        <v>0</v>
      </c>
      <c r="F242" s="148">
        <v>44745.51</v>
      </c>
      <c r="G242" s="148">
        <v>0</v>
      </c>
      <c r="H242" s="158">
        <v>44745.51</v>
      </c>
    </row>
    <row r="243" spans="1:8" ht="15.75" x14ac:dyDescent="0.25">
      <c r="A243" s="157" t="s">
        <v>432</v>
      </c>
      <c r="B243" s="148" t="str">
        <f t="shared" si="4"/>
        <v>1310</v>
      </c>
      <c r="C243" s="165" t="s">
        <v>433</v>
      </c>
      <c r="D243" s="148">
        <v>0</v>
      </c>
      <c r="E243" s="148">
        <v>0</v>
      </c>
      <c r="F243" s="148">
        <v>0</v>
      </c>
      <c r="G243" s="148">
        <v>0</v>
      </c>
      <c r="H243" s="158">
        <v>0</v>
      </c>
    </row>
    <row r="244" spans="1:8" ht="15.75" x14ac:dyDescent="0.25">
      <c r="A244" s="157" t="s">
        <v>21</v>
      </c>
      <c r="B244" s="148" t="str">
        <f t="shared" si="4"/>
        <v>1524A</v>
      </c>
      <c r="C244" s="165" t="s">
        <v>434</v>
      </c>
      <c r="D244" s="148">
        <v>82730</v>
      </c>
      <c r="E244" s="148">
        <v>0</v>
      </c>
      <c r="F244" s="148">
        <v>82730</v>
      </c>
      <c r="G244" s="148">
        <v>0</v>
      </c>
      <c r="H244" s="158">
        <v>82730</v>
      </c>
    </row>
    <row r="245" spans="1:8" ht="15.75" x14ac:dyDescent="0.25">
      <c r="A245" s="157" t="s">
        <v>284</v>
      </c>
      <c r="B245" s="148" t="str">
        <f t="shared" si="4"/>
        <v>1649</v>
      </c>
      <c r="C245" s="151" t="s">
        <v>435</v>
      </c>
      <c r="D245" s="148">
        <v>0</v>
      </c>
      <c r="E245" s="148">
        <v>0</v>
      </c>
      <c r="F245" s="148">
        <v>0</v>
      </c>
      <c r="G245" s="148">
        <v>0</v>
      </c>
      <c r="H245" s="158">
        <v>0</v>
      </c>
    </row>
    <row r="246" spans="1:8" ht="15.75" x14ac:dyDescent="0.25">
      <c r="A246" s="167" t="s">
        <v>436</v>
      </c>
      <c r="B246" s="148" t="str">
        <f t="shared" si="4"/>
        <v>1710</v>
      </c>
      <c r="C246" s="151" t="s">
        <v>437</v>
      </c>
      <c r="D246" s="148">
        <v>0</v>
      </c>
      <c r="E246" s="148">
        <v>0</v>
      </c>
      <c r="F246" s="148">
        <v>0</v>
      </c>
      <c r="G246" s="148">
        <v>0</v>
      </c>
      <c r="H246" s="158">
        <v>0</v>
      </c>
    </row>
    <row r="247" spans="1:8" ht="15.75" x14ac:dyDescent="0.25">
      <c r="A247" s="167" t="s">
        <v>329</v>
      </c>
      <c r="B247" s="148" t="str">
        <f t="shared" si="4"/>
        <v>1841</v>
      </c>
      <c r="C247" s="151" t="s">
        <v>439</v>
      </c>
      <c r="D247" s="148">
        <v>0</v>
      </c>
      <c r="E247" s="148">
        <v>0</v>
      </c>
      <c r="F247" s="148">
        <v>0</v>
      </c>
      <c r="G247" s="148">
        <v>0</v>
      </c>
      <c r="H247" s="158">
        <v>0</v>
      </c>
    </row>
    <row r="248" spans="1:8" ht="15.75" x14ac:dyDescent="0.25">
      <c r="A248" s="157" t="s">
        <v>440</v>
      </c>
      <c r="B248" s="148" t="str">
        <f t="shared" si="4"/>
        <v>2024A</v>
      </c>
      <c r="C248" s="151" t="s">
        <v>441</v>
      </c>
      <c r="D248" s="148">
        <v>0</v>
      </c>
      <c r="E248" s="148">
        <v>0</v>
      </c>
      <c r="F248" s="148">
        <v>0</v>
      </c>
      <c r="G248" s="148">
        <v>0</v>
      </c>
      <c r="H248" s="158">
        <v>0</v>
      </c>
    </row>
    <row r="249" spans="1:8" ht="15.75" x14ac:dyDescent="0.25">
      <c r="A249" s="157" t="s">
        <v>442</v>
      </c>
      <c r="B249" s="148" t="str">
        <f t="shared" si="4"/>
        <v>2124A</v>
      </c>
      <c r="C249" s="151" t="s">
        <v>443</v>
      </c>
      <c r="D249" s="148">
        <v>0</v>
      </c>
      <c r="E249" s="148">
        <v>0</v>
      </c>
      <c r="F249" s="148">
        <v>0</v>
      </c>
      <c r="G249" s="148">
        <v>0</v>
      </c>
      <c r="H249" s="158">
        <v>0</v>
      </c>
    </row>
    <row r="250" spans="1:8" ht="15.75" x14ac:dyDescent="0.25">
      <c r="A250" s="157" t="s">
        <v>444</v>
      </c>
      <c r="B250" s="148" t="str">
        <f t="shared" si="4"/>
        <v>2249</v>
      </c>
      <c r="C250" s="151" t="s">
        <v>445</v>
      </c>
      <c r="D250" s="148">
        <v>16377.2</v>
      </c>
      <c r="E250" s="148">
        <v>0</v>
      </c>
      <c r="F250" s="148">
        <v>16377.2</v>
      </c>
      <c r="G250" s="148">
        <v>0</v>
      </c>
      <c r="H250" s="158">
        <v>16377.2</v>
      </c>
    </row>
    <row r="251" spans="1:8" ht="15.75" x14ac:dyDescent="0.25">
      <c r="A251" s="157" t="s">
        <v>446</v>
      </c>
      <c r="B251" s="148" t="str">
        <f t="shared" si="4"/>
        <v>2339</v>
      </c>
      <c r="C251" s="151" t="s">
        <v>447</v>
      </c>
      <c r="D251" s="148">
        <v>0</v>
      </c>
      <c r="E251" s="148">
        <v>0</v>
      </c>
      <c r="F251" s="148">
        <v>0</v>
      </c>
      <c r="G251" s="148">
        <v>0</v>
      </c>
      <c r="H251" s="158">
        <v>0</v>
      </c>
    </row>
    <row r="252" spans="1:8" ht="15.75" x14ac:dyDescent="0.25">
      <c r="A252" s="157" t="s">
        <v>448</v>
      </c>
      <c r="B252" s="148" t="str">
        <f t="shared" si="4"/>
        <v>2449</v>
      </c>
      <c r="C252" s="151" t="s">
        <v>449</v>
      </c>
      <c r="D252" s="148">
        <v>0</v>
      </c>
      <c r="E252" s="148">
        <v>0</v>
      </c>
      <c r="F252" s="148">
        <v>0</v>
      </c>
      <c r="G252" s="148">
        <v>0</v>
      </c>
      <c r="H252" s="158">
        <v>0</v>
      </c>
    </row>
    <row r="253" spans="1:8" ht="15.75" x14ac:dyDescent="0.25">
      <c r="A253" s="157" t="s">
        <v>450</v>
      </c>
      <c r="B253" s="148" t="str">
        <f t="shared" si="4"/>
        <v>2503A</v>
      </c>
      <c r="C253" s="165" t="s">
        <v>451</v>
      </c>
      <c r="D253" s="148">
        <v>0</v>
      </c>
      <c r="E253" s="148">
        <v>0</v>
      </c>
      <c r="F253" s="148">
        <v>0</v>
      </c>
      <c r="G253" s="148">
        <v>0</v>
      </c>
      <c r="H253" s="158">
        <v>0</v>
      </c>
    </row>
    <row r="254" spans="1:8" ht="15.75" x14ac:dyDescent="0.25">
      <c r="A254" s="157" t="s">
        <v>452</v>
      </c>
      <c r="B254" s="148" t="str">
        <f t="shared" si="4"/>
        <v>2604A</v>
      </c>
      <c r="C254" s="165" t="s">
        <v>453</v>
      </c>
      <c r="D254" s="148">
        <v>0</v>
      </c>
      <c r="E254" s="148">
        <v>0</v>
      </c>
      <c r="F254" s="148">
        <v>0</v>
      </c>
      <c r="G254" s="148">
        <v>0</v>
      </c>
      <c r="H254" s="158">
        <v>0</v>
      </c>
    </row>
    <row r="255" spans="1:8" ht="15.75" x14ac:dyDescent="0.25">
      <c r="A255" s="157" t="s">
        <v>454</v>
      </c>
      <c r="B255" s="148" t="str">
        <f t="shared" si="4"/>
        <v>2703A</v>
      </c>
      <c r="C255" s="151" t="s">
        <v>455</v>
      </c>
      <c r="D255" s="148">
        <v>1211607</v>
      </c>
      <c r="E255" s="148">
        <v>0</v>
      </c>
      <c r="F255" s="148">
        <v>1211607</v>
      </c>
      <c r="G255" s="148">
        <v>0</v>
      </c>
      <c r="H255" s="158">
        <v>1211607</v>
      </c>
    </row>
    <row r="256" spans="1:8" ht="15.75" x14ac:dyDescent="0.25">
      <c r="A256" s="157" t="s">
        <v>456</v>
      </c>
      <c r="B256" s="148" t="str">
        <f t="shared" si="4"/>
        <v>2824A</v>
      </c>
      <c r="C256" s="151" t="s">
        <v>457</v>
      </c>
      <c r="D256" s="148">
        <v>0</v>
      </c>
      <c r="E256" s="148">
        <v>0</v>
      </c>
      <c r="F256" s="148">
        <v>0</v>
      </c>
      <c r="G256" s="148">
        <v>0</v>
      </c>
      <c r="H256" s="158">
        <v>0</v>
      </c>
    </row>
    <row r="257" spans="1:8" ht="15.75" x14ac:dyDescent="0.25">
      <c r="A257" s="157" t="s">
        <v>458</v>
      </c>
      <c r="B257" s="148" t="str">
        <f t="shared" si="4"/>
        <v>2934</v>
      </c>
      <c r="C257" s="165" t="s">
        <v>459</v>
      </c>
      <c r="D257" s="148">
        <v>0</v>
      </c>
      <c r="E257" s="148">
        <v>0</v>
      </c>
      <c r="F257" s="148">
        <v>0</v>
      </c>
      <c r="G257" s="148">
        <v>0</v>
      </c>
      <c r="H257" s="158">
        <v>0</v>
      </c>
    </row>
    <row r="258" spans="1:8" ht="15.75" x14ac:dyDescent="0.25">
      <c r="A258" s="157" t="s">
        <v>460</v>
      </c>
      <c r="B258" s="148" t="str">
        <f t="shared" si="4"/>
        <v>3049</v>
      </c>
      <c r="C258" s="165" t="s">
        <v>461</v>
      </c>
      <c r="D258" s="148">
        <v>0</v>
      </c>
      <c r="E258" s="148">
        <v>0</v>
      </c>
      <c r="F258" s="148">
        <v>0</v>
      </c>
      <c r="G258" s="148">
        <v>0</v>
      </c>
      <c r="H258" s="158">
        <v>0</v>
      </c>
    </row>
    <row r="259" spans="1:8" ht="15.75" x14ac:dyDescent="0.25">
      <c r="A259" s="157" t="s">
        <v>462</v>
      </c>
      <c r="B259" s="148" t="str">
        <f t="shared" si="4"/>
        <v>3215</v>
      </c>
      <c r="C259" s="151" t="s">
        <v>463</v>
      </c>
      <c r="D259" s="148">
        <v>0</v>
      </c>
      <c r="E259" s="148">
        <v>0</v>
      </c>
      <c r="F259" s="148">
        <v>0</v>
      </c>
      <c r="G259" s="148">
        <v>0</v>
      </c>
      <c r="H259" s="158">
        <v>0</v>
      </c>
    </row>
    <row r="260" spans="1:8" ht="15.75" x14ac:dyDescent="0.25">
      <c r="A260" s="157" t="s">
        <v>464</v>
      </c>
      <c r="B260" s="148" t="str">
        <f t="shared" si="4"/>
        <v>3303A</v>
      </c>
      <c r="C260" s="165" t="s">
        <v>465</v>
      </c>
      <c r="D260" s="148">
        <v>0</v>
      </c>
      <c r="E260" s="148">
        <v>0</v>
      </c>
      <c r="F260" s="148">
        <v>0</v>
      </c>
      <c r="G260" s="148">
        <v>0</v>
      </c>
      <c r="H260" s="158">
        <v>0</v>
      </c>
    </row>
    <row r="261" spans="1:8" ht="15.75" x14ac:dyDescent="0.25">
      <c r="A261" s="157" t="s">
        <v>466</v>
      </c>
      <c r="B261" s="148" t="str">
        <f t="shared" si="4"/>
        <v>3410</v>
      </c>
      <c r="C261" s="151" t="s">
        <v>467</v>
      </c>
      <c r="D261" s="148">
        <v>0</v>
      </c>
      <c r="E261" s="148">
        <v>0</v>
      </c>
      <c r="F261" s="148">
        <v>0</v>
      </c>
      <c r="G261" s="148">
        <v>0</v>
      </c>
      <c r="H261" s="158">
        <v>0</v>
      </c>
    </row>
    <row r="262" spans="1:8" ht="15.75" x14ac:dyDescent="0.25">
      <c r="A262" s="157" t="s">
        <v>468</v>
      </c>
      <c r="B262" s="148" t="str">
        <f t="shared" si="4"/>
        <v>3509A</v>
      </c>
      <c r="C262" s="151" t="s">
        <v>469</v>
      </c>
      <c r="D262" s="148">
        <v>0</v>
      </c>
      <c r="E262" s="148">
        <v>0</v>
      </c>
      <c r="F262" s="148">
        <v>0</v>
      </c>
      <c r="G262" s="148">
        <v>0</v>
      </c>
      <c r="H262" s="158">
        <v>0</v>
      </c>
    </row>
    <row r="263" spans="1:8" ht="15.75" x14ac:dyDescent="0.25">
      <c r="A263" s="157" t="s">
        <v>470</v>
      </c>
      <c r="B263" s="148" t="str">
        <f t="shared" si="4"/>
        <v>3611</v>
      </c>
      <c r="C263" s="151" t="s">
        <v>471</v>
      </c>
      <c r="D263" s="148">
        <v>170.29</v>
      </c>
      <c r="E263" s="148">
        <v>0</v>
      </c>
      <c r="F263" s="148">
        <v>170.29</v>
      </c>
      <c r="G263" s="148">
        <v>0</v>
      </c>
      <c r="H263" s="158">
        <v>170.29</v>
      </c>
    </row>
    <row r="264" spans="1:8" ht="15.75" x14ac:dyDescent="0.25">
      <c r="A264" s="157" t="s">
        <v>472</v>
      </c>
      <c r="B264" s="148" t="str">
        <f t="shared" si="4"/>
        <v>3730</v>
      </c>
      <c r="C264" s="151" t="s">
        <v>473</v>
      </c>
      <c r="D264" s="148">
        <v>0</v>
      </c>
      <c r="E264" s="148">
        <v>0</v>
      </c>
      <c r="F264" s="148">
        <v>0</v>
      </c>
      <c r="G264" s="148">
        <v>0</v>
      </c>
      <c r="H264" s="158">
        <v>0</v>
      </c>
    </row>
    <row r="265" spans="1:8" ht="15.75" x14ac:dyDescent="0.25">
      <c r="A265" s="157" t="s">
        <v>474</v>
      </c>
      <c r="B265" s="148" t="str">
        <f t="shared" si="4"/>
        <v>3831</v>
      </c>
      <c r="C265" s="151" t="s">
        <v>475</v>
      </c>
      <c r="D265" s="148">
        <v>0</v>
      </c>
      <c r="E265" s="148">
        <v>0</v>
      </c>
      <c r="F265" s="148">
        <v>0</v>
      </c>
      <c r="G265" s="148">
        <v>0</v>
      </c>
      <c r="H265" s="158">
        <v>0</v>
      </c>
    </row>
    <row r="266" spans="1:8" ht="15.75" x14ac:dyDescent="0.25">
      <c r="A266" s="157" t="s">
        <v>476</v>
      </c>
      <c r="B266" s="148" t="str">
        <f t="shared" si="4"/>
        <v>3909A</v>
      </c>
      <c r="C266" s="151" t="s">
        <v>477</v>
      </c>
      <c r="D266" s="148">
        <v>0</v>
      </c>
      <c r="E266" s="148">
        <v>0</v>
      </c>
      <c r="F266" s="148">
        <v>0</v>
      </c>
      <c r="G266" s="148">
        <v>0</v>
      </c>
      <c r="H266" s="158">
        <v>0</v>
      </c>
    </row>
    <row r="267" spans="1:8" ht="15.75" x14ac:dyDescent="0.25">
      <c r="A267" s="157" t="s">
        <v>478</v>
      </c>
      <c r="B267" s="148" t="str">
        <f t="shared" si="4"/>
        <v>4012</v>
      </c>
      <c r="C267" s="151" t="s">
        <v>479</v>
      </c>
      <c r="D267" s="148">
        <v>2377.44</v>
      </c>
      <c r="E267" s="148">
        <v>0</v>
      </c>
      <c r="F267" s="148">
        <v>2377.44</v>
      </c>
      <c r="G267" s="148">
        <v>0</v>
      </c>
      <c r="H267" s="158">
        <v>2377.44</v>
      </c>
    </row>
    <row r="268" spans="1:8" ht="15.75" x14ac:dyDescent="0.25">
      <c r="A268" s="157" t="s">
        <v>478</v>
      </c>
      <c r="B268" s="148" t="str">
        <f t="shared" si="4"/>
        <v>4033</v>
      </c>
      <c r="C268" s="151" t="s">
        <v>480</v>
      </c>
      <c r="D268" s="148">
        <v>168.88</v>
      </c>
      <c r="E268" s="148">
        <v>0</v>
      </c>
      <c r="F268" s="148">
        <v>168.88</v>
      </c>
      <c r="G268" s="148">
        <v>0</v>
      </c>
      <c r="H268" s="158">
        <v>168.88</v>
      </c>
    </row>
    <row r="269" spans="1:8" ht="15.75" x14ac:dyDescent="0.25">
      <c r="A269" s="157" t="s">
        <v>481</v>
      </c>
      <c r="B269" s="148" t="str">
        <f t="shared" si="4"/>
        <v>4110</v>
      </c>
      <c r="C269" s="165" t="s">
        <v>482</v>
      </c>
      <c r="D269" s="148">
        <v>752.47</v>
      </c>
      <c r="E269" s="148">
        <v>0</v>
      </c>
      <c r="F269" s="148">
        <v>752.47</v>
      </c>
      <c r="G269" s="148">
        <v>0</v>
      </c>
      <c r="H269" s="158">
        <v>752.47</v>
      </c>
    </row>
    <row r="270" spans="1:8" ht="15.75" x14ac:dyDescent="0.25">
      <c r="A270" s="157" t="s">
        <v>481</v>
      </c>
      <c r="B270" s="148" t="str">
        <f t="shared" si="4"/>
        <v>4128</v>
      </c>
      <c r="C270" s="165" t="s">
        <v>483</v>
      </c>
      <c r="D270" s="148">
        <v>1713021.69</v>
      </c>
      <c r="E270" s="148">
        <v>0</v>
      </c>
      <c r="F270" s="148">
        <v>1713021.69</v>
      </c>
      <c r="G270" s="148">
        <v>0</v>
      </c>
      <c r="H270" s="158">
        <v>1713021.69</v>
      </c>
    </row>
    <row r="271" spans="1:8" ht="15.75" x14ac:dyDescent="0.25">
      <c r="A271" s="157" t="s">
        <v>481</v>
      </c>
      <c r="B271" s="148" t="str">
        <f t="shared" si="4"/>
        <v>4125</v>
      </c>
      <c r="C271" s="168" t="s">
        <v>484</v>
      </c>
      <c r="D271" s="148">
        <v>0</v>
      </c>
      <c r="E271" s="148">
        <v>0</v>
      </c>
      <c r="F271" s="148">
        <v>0</v>
      </c>
      <c r="G271" s="148">
        <v>0</v>
      </c>
      <c r="H271" s="158">
        <v>0</v>
      </c>
    </row>
    <row r="272" spans="1:8" ht="15.75" x14ac:dyDescent="0.25">
      <c r="A272" s="157" t="s">
        <v>485</v>
      </c>
      <c r="B272" s="148" t="str">
        <f t="shared" si="4"/>
        <v>4210</v>
      </c>
      <c r="C272" s="165" t="s">
        <v>486</v>
      </c>
      <c r="D272" s="148">
        <v>1382.4499999999998</v>
      </c>
      <c r="E272" s="148">
        <v>0</v>
      </c>
      <c r="F272" s="148">
        <v>1382.4499999999998</v>
      </c>
      <c r="G272" s="148">
        <v>0</v>
      </c>
      <c r="H272" s="158">
        <v>1382.4499999999998</v>
      </c>
    </row>
    <row r="273" spans="1:8" ht="15.75" x14ac:dyDescent="0.25">
      <c r="A273" s="157" t="s">
        <v>248</v>
      </c>
      <c r="B273" s="148" t="str">
        <f t="shared" si="4"/>
        <v>4316</v>
      </c>
      <c r="C273" s="165" t="s">
        <v>487</v>
      </c>
      <c r="D273" s="148">
        <v>1483823.16</v>
      </c>
      <c r="E273" s="148">
        <v>0</v>
      </c>
      <c r="F273" s="148">
        <v>1483823.16</v>
      </c>
      <c r="G273" s="148">
        <v>0</v>
      </c>
      <c r="H273" s="158">
        <v>1483823.16</v>
      </c>
    </row>
    <row r="274" spans="1:8" ht="15.75" x14ac:dyDescent="0.25">
      <c r="A274" s="157" t="s">
        <v>248</v>
      </c>
      <c r="B274" s="148" t="str">
        <f t="shared" si="4"/>
        <v>4325</v>
      </c>
      <c r="C274" s="168" t="s">
        <v>488</v>
      </c>
      <c r="D274" s="148">
        <v>0</v>
      </c>
      <c r="E274" s="148">
        <v>0</v>
      </c>
      <c r="F274" s="148">
        <v>0</v>
      </c>
      <c r="G274" s="148">
        <v>0</v>
      </c>
      <c r="H274" s="158">
        <v>0</v>
      </c>
    </row>
    <row r="275" spans="1:8" ht="15.75" x14ac:dyDescent="0.25">
      <c r="A275" s="157" t="s">
        <v>489</v>
      </c>
      <c r="B275" s="148" t="str">
        <f t="shared" si="4"/>
        <v>4435</v>
      </c>
      <c r="C275" s="165" t="s">
        <v>490</v>
      </c>
      <c r="D275" s="148">
        <v>0</v>
      </c>
      <c r="E275" s="148">
        <v>0</v>
      </c>
      <c r="F275" s="148">
        <v>0</v>
      </c>
      <c r="G275" s="148">
        <v>0</v>
      </c>
      <c r="H275" s="158">
        <v>0</v>
      </c>
    </row>
    <row r="276" spans="1:8" ht="15.75" x14ac:dyDescent="0.25">
      <c r="A276" s="157" t="s">
        <v>491</v>
      </c>
      <c r="B276" s="148" t="str">
        <f t="shared" si="4"/>
        <v>4510</v>
      </c>
      <c r="C276" s="165" t="s">
        <v>492</v>
      </c>
      <c r="D276" s="148">
        <v>0</v>
      </c>
      <c r="E276" s="148">
        <v>0</v>
      </c>
      <c r="F276" s="148">
        <v>0</v>
      </c>
      <c r="G276" s="148">
        <v>0</v>
      </c>
      <c r="H276" s="158">
        <v>0</v>
      </c>
    </row>
    <row r="277" spans="1:8" ht="15.75" x14ac:dyDescent="0.25">
      <c r="A277" s="157" t="s">
        <v>493</v>
      </c>
      <c r="B277" s="148" t="str">
        <f t="shared" si="4"/>
        <v>4612</v>
      </c>
      <c r="C277" s="165" t="s">
        <v>494</v>
      </c>
      <c r="D277" s="148">
        <v>4733.4500000000007</v>
      </c>
      <c r="E277" s="148">
        <v>0</v>
      </c>
      <c r="F277" s="148">
        <v>4733.4500000000007</v>
      </c>
      <c r="G277" s="148">
        <v>0</v>
      </c>
      <c r="H277" s="158">
        <v>4733.4500000000007</v>
      </c>
    </row>
    <row r="278" spans="1:8" ht="15.75" x14ac:dyDescent="0.25">
      <c r="A278" s="157" t="s">
        <v>495</v>
      </c>
      <c r="B278" s="148" t="str">
        <f t="shared" si="4"/>
        <v>4711</v>
      </c>
      <c r="C278" s="165" t="s">
        <v>496</v>
      </c>
      <c r="D278" s="148">
        <v>5672.6</v>
      </c>
      <c r="E278" s="148">
        <v>0</v>
      </c>
      <c r="F278" s="148">
        <v>5672.6</v>
      </c>
      <c r="G278" s="148">
        <v>0</v>
      </c>
      <c r="H278" s="158">
        <v>5672.6</v>
      </c>
    </row>
    <row r="279" spans="1:8" ht="15.75" x14ac:dyDescent="0.25">
      <c r="A279" s="157" t="s">
        <v>497</v>
      </c>
      <c r="B279" s="148" t="str">
        <f t="shared" si="4"/>
        <v>4815</v>
      </c>
      <c r="C279" s="165" t="s">
        <v>498</v>
      </c>
      <c r="D279" s="148">
        <v>5136.8600000000006</v>
      </c>
      <c r="E279" s="148">
        <v>0</v>
      </c>
      <c r="F279" s="148">
        <v>5136.8600000000006</v>
      </c>
      <c r="G279" s="148">
        <v>0</v>
      </c>
      <c r="H279" s="158">
        <v>5136.8600000000006</v>
      </c>
    </row>
    <row r="280" spans="1:8" ht="15.75" x14ac:dyDescent="0.25">
      <c r="A280" s="157" t="s">
        <v>499</v>
      </c>
      <c r="B280" s="148" t="str">
        <f t="shared" si="4"/>
        <v>4949</v>
      </c>
      <c r="C280" s="165" t="s">
        <v>500</v>
      </c>
      <c r="D280" s="148">
        <v>0</v>
      </c>
      <c r="E280" s="148">
        <v>0</v>
      </c>
      <c r="F280" s="148">
        <v>0</v>
      </c>
      <c r="G280" s="148">
        <v>0</v>
      </c>
      <c r="H280" s="158">
        <v>0</v>
      </c>
    </row>
    <row r="281" spans="1:8" ht="15.75" x14ac:dyDescent="0.25">
      <c r="A281" s="157" t="s">
        <v>501</v>
      </c>
      <c r="B281" s="148" t="str">
        <f t="shared" si="4"/>
        <v>5019A</v>
      </c>
      <c r="C281" s="165" t="s">
        <v>502</v>
      </c>
      <c r="D281" s="148">
        <v>265</v>
      </c>
      <c r="E281" s="148">
        <v>0</v>
      </c>
      <c r="F281" s="148">
        <v>265</v>
      </c>
      <c r="G281" s="148">
        <v>0</v>
      </c>
      <c r="H281" s="158">
        <v>265</v>
      </c>
    </row>
    <row r="282" spans="1:8" ht="15.75" x14ac:dyDescent="0.25">
      <c r="A282" s="157" t="s">
        <v>503</v>
      </c>
      <c r="B282" s="148" t="str">
        <f t="shared" si="4"/>
        <v>5119A</v>
      </c>
      <c r="C282" s="165" t="s">
        <v>504</v>
      </c>
      <c r="D282" s="148">
        <v>0</v>
      </c>
      <c r="E282" s="148">
        <v>0</v>
      </c>
      <c r="F282" s="148">
        <v>0</v>
      </c>
      <c r="G282" s="148">
        <v>0</v>
      </c>
      <c r="H282" s="158">
        <v>0</v>
      </c>
    </row>
    <row r="283" spans="1:8" ht="15.75" x14ac:dyDescent="0.25">
      <c r="A283" s="157" t="s">
        <v>505</v>
      </c>
      <c r="B283" s="148" t="str">
        <f t="shared" si="4"/>
        <v>5219A</v>
      </c>
      <c r="C283" s="165" t="s">
        <v>506</v>
      </c>
      <c r="D283" s="148">
        <v>41</v>
      </c>
      <c r="E283" s="148">
        <v>0</v>
      </c>
      <c r="F283" s="148">
        <v>41</v>
      </c>
      <c r="G283" s="148">
        <v>0</v>
      </c>
      <c r="H283" s="158">
        <v>41</v>
      </c>
    </row>
    <row r="284" spans="1:8" ht="15.75" x14ac:dyDescent="0.25">
      <c r="A284" s="157" t="s">
        <v>507</v>
      </c>
      <c r="B284" s="148" t="str">
        <f t="shared" si="4"/>
        <v>5319A</v>
      </c>
      <c r="C284" s="165" t="s">
        <v>508</v>
      </c>
      <c r="D284" s="148">
        <v>831.49</v>
      </c>
      <c r="E284" s="148">
        <v>0</v>
      </c>
      <c r="F284" s="148">
        <v>831.49</v>
      </c>
      <c r="G284" s="148">
        <v>0</v>
      </c>
      <c r="H284" s="158">
        <v>831.49</v>
      </c>
    </row>
    <row r="285" spans="1:8" ht="15.75" x14ac:dyDescent="0.25">
      <c r="A285" s="157" t="s">
        <v>270</v>
      </c>
      <c r="B285" s="148" t="str">
        <f t="shared" si="4"/>
        <v>5438</v>
      </c>
      <c r="C285" s="165" t="s">
        <v>509</v>
      </c>
      <c r="D285" s="148">
        <v>490.2</v>
      </c>
      <c r="E285" s="148">
        <v>0</v>
      </c>
      <c r="F285" s="148">
        <v>490.2</v>
      </c>
      <c r="G285" s="148">
        <v>0</v>
      </c>
      <c r="H285" s="158">
        <v>490.2</v>
      </c>
    </row>
    <row r="286" spans="1:8" ht="15.75" x14ac:dyDescent="0.25">
      <c r="A286" s="157" t="s">
        <v>264</v>
      </c>
      <c r="B286" s="148" t="str">
        <f t="shared" si="4"/>
        <v>5526</v>
      </c>
      <c r="C286" s="165" t="s">
        <v>510</v>
      </c>
      <c r="D286" s="148">
        <v>116779.95</v>
      </c>
      <c r="E286" s="148">
        <v>0</v>
      </c>
      <c r="F286" s="148">
        <v>116779.95</v>
      </c>
      <c r="G286" s="148">
        <v>0</v>
      </c>
      <c r="H286" s="158">
        <v>116779.95</v>
      </c>
    </row>
    <row r="287" spans="1:8" ht="15.75" x14ac:dyDescent="0.25">
      <c r="A287" s="157" t="s">
        <v>276</v>
      </c>
      <c r="B287" s="148" t="str">
        <f t="shared" si="4"/>
        <v>5719A</v>
      </c>
      <c r="C287" s="165" t="s">
        <v>511</v>
      </c>
      <c r="D287" s="148">
        <v>0</v>
      </c>
      <c r="E287" s="148">
        <v>0</v>
      </c>
      <c r="F287" s="148">
        <v>0</v>
      </c>
      <c r="G287" s="148">
        <v>0</v>
      </c>
      <c r="H287" s="158">
        <v>0</v>
      </c>
    </row>
    <row r="288" spans="1:8" ht="15.75" x14ac:dyDescent="0.25">
      <c r="A288" s="157" t="s">
        <v>512</v>
      </c>
      <c r="B288" s="148" t="str">
        <f t="shared" si="4"/>
        <v>5819A</v>
      </c>
      <c r="C288" s="165" t="s">
        <v>513</v>
      </c>
      <c r="D288" s="148">
        <v>3298874.8</v>
      </c>
      <c r="E288" s="148">
        <v>0</v>
      </c>
      <c r="F288" s="148">
        <v>3298874.8</v>
      </c>
      <c r="G288" s="148">
        <v>0</v>
      </c>
      <c r="H288" s="158">
        <v>3298874.8</v>
      </c>
    </row>
    <row r="289" spans="1:8" ht="15.75" x14ac:dyDescent="0.25">
      <c r="A289" s="157" t="s">
        <v>512</v>
      </c>
      <c r="B289" s="148" t="str">
        <f t="shared" si="4"/>
        <v>5829</v>
      </c>
      <c r="C289" s="165" t="s">
        <v>514</v>
      </c>
      <c r="D289" s="148">
        <v>0</v>
      </c>
      <c r="E289" s="148">
        <v>0</v>
      </c>
      <c r="F289" s="148">
        <v>0</v>
      </c>
      <c r="G289" s="148">
        <v>0</v>
      </c>
      <c r="H289" s="158">
        <v>0</v>
      </c>
    </row>
    <row r="290" spans="1:8" ht="15.75" x14ac:dyDescent="0.25">
      <c r="A290" s="157" t="s">
        <v>515</v>
      </c>
      <c r="B290" s="148" t="str">
        <f t="shared" si="4"/>
        <v>5919A</v>
      </c>
      <c r="C290" s="165" t="s">
        <v>516</v>
      </c>
      <c r="D290" s="148">
        <v>0</v>
      </c>
      <c r="E290" s="148">
        <v>0</v>
      </c>
      <c r="F290" s="148">
        <v>0</v>
      </c>
      <c r="G290" s="148">
        <v>0</v>
      </c>
      <c r="H290" s="158">
        <v>0</v>
      </c>
    </row>
    <row r="291" spans="1:8" ht="15.75" x14ac:dyDescent="0.25">
      <c r="A291" s="157" t="s">
        <v>274</v>
      </c>
      <c r="B291" s="148" t="str">
        <f t="shared" si="4"/>
        <v>6019A</v>
      </c>
      <c r="C291" s="151" t="s">
        <v>517</v>
      </c>
      <c r="D291" s="148">
        <v>0</v>
      </c>
      <c r="E291" s="148">
        <v>0</v>
      </c>
      <c r="F291" s="148">
        <v>0</v>
      </c>
      <c r="G291" s="148">
        <v>0</v>
      </c>
      <c r="H291" s="158">
        <v>0</v>
      </c>
    </row>
    <row r="292" spans="1:8" ht="15.75" x14ac:dyDescent="0.25">
      <c r="A292" s="157" t="s">
        <v>518</v>
      </c>
      <c r="B292" s="148" t="str">
        <f t="shared" si="4"/>
        <v>6119A</v>
      </c>
      <c r="C292" s="151" t="s">
        <v>519</v>
      </c>
      <c r="D292" s="148">
        <v>0</v>
      </c>
      <c r="E292" s="148">
        <v>0</v>
      </c>
      <c r="F292" s="148">
        <v>0</v>
      </c>
      <c r="G292" s="148">
        <v>0</v>
      </c>
      <c r="H292" s="158">
        <v>0</v>
      </c>
    </row>
    <row r="293" spans="1:8" ht="15.75" x14ac:dyDescent="0.25">
      <c r="A293" s="157" t="s">
        <v>520</v>
      </c>
      <c r="B293" s="148" t="str">
        <f t="shared" si="4"/>
        <v>6249</v>
      </c>
      <c r="C293" s="165" t="s">
        <v>521</v>
      </c>
      <c r="D293" s="148">
        <v>2906</v>
      </c>
      <c r="E293" s="148">
        <v>0</v>
      </c>
      <c r="F293" s="148">
        <v>2906</v>
      </c>
      <c r="G293" s="148">
        <v>0</v>
      </c>
      <c r="H293" s="158">
        <v>2906</v>
      </c>
    </row>
    <row r="294" spans="1:8" ht="15.75" x14ac:dyDescent="0.25">
      <c r="A294" s="157" t="s">
        <v>522</v>
      </c>
      <c r="B294" s="148" t="str">
        <f t="shared" si="4"/>
        <v>6329</v>
      </c>
      <c r="C294" s="165" t="s">
        <v>523</v>
      </c>
      <c r="D294" s="148">
        <v>3741</v>
      </c>
      <c r="E294" s="148">
        <v>0</v>
      </c>
      <c r="F294" s="148">
        <v>3741</v>
      </c>
      <c r="G294" s="148">
        <v>0</v>
      </c>
      <c r="H294" s="158">
        <v>3741</v>
      </c>
    </row>
    <row r="295" spans="1:8" ht="15.75" x14ac:dyDescent="0.25">
      <c r="A295" s="157" t="s">
        <v>524</v>
      </c>
      <c r="B295" s="148" t="str">
        <f t="shared" si="4"/>
        <v>6407</v>
      </c>
      <c r="C295" s="165" t="s">
        <v>525</v>
      </c>
      <c r="D295" s="148">
        <v>0</v>
      </c>
      <c r="E295" s="148">
        <v>0</v>
      </c>
      <c r="F295" s="148">
        <v>0</v>
      </c>
      <c r="G295" s="148">
        <v>0</v>
      </c>
      <c r="H295" s="158">
        <v>0</v>
      </c>
    </row>
    <row r="296" spans="1:8" ht="15.75" x14ac:dyDescent="0.25">
      <c r="A296" s="157" t="s">
        <v>526</v>
      </c>
      <c r="B296" s="148" t="str">
        <f t="shared" ref="B296:B326" si="5">C296</f>
        <v>6519A</v>
      </c>
      <c r="C296" s="165" t="s">
        <v>527</v>
      </c>
      <c r="D296" s="148">
        <v>0</v>
      </c>
      <c r="E296" s="148">
        <v>0</v>
      </c>
      <c r="F296" s="148">
        <v>0</v>
      </c>
      <c r="G296" s="148">
        <v>0</v>
      </c>
      <c r="H296" s="158">
        <v>0</v>
      </c>
    </row>
    <row r="297" spans="1:8" ht="15.75" x14ac:dyDescent="0.25">
      <c r="A297" s="157" t="s">
        <v>528</v>
      </c>
      <c r="B297" s="148" t="str">
        <f t="shared" si="5"/>
        <v>6619A</v>
      </c>
      <c r="C297" s="165" t="s">
        <v>529</v>
      </c>
      <c r="D297" s="148">
        <v>0</v>
      </c>
      <c r="E297" s="148">
        <v>0</v>
      </c>
      <c r="F297" s="148">
        <v>0</v>
      </c>
      <c r="G297" s="148">
        <v>0</v>
      </c>
      <c r="H297" s="158">
        <v>0</v>
      </c>
    </row>
    <row r="298" spans="1:8" ht="15.75" x14ac:dyDescent="0.25">
      <c r="A298" s="157" t="s">
        <v>530</v>
      </c>
      <c r="B298" s="148" t="str">
        <f t="shared" si="5"/>
        <v>6709A</v>
      </c>
      <c r="C298" s="165" t="s">
        <v>531</v>
      </c>
      <c r="D298" s="148">
        <v>412.36</v>
      </c>
      <c r="E298" s="148">
        <v>0</v>
      </c>
      <c r="F298" s="148">
        <v>412.36</v>
      </c>
      <c r="G298" s="148">
        <v>0</v>
      </c>
      <c r="H298" s="158">
        <v>412.36</v>
      </c>
    </row>
    <row r="299" spans="1:8" ht="15.75" x14ac:dyDescent="0.25">
      <c r="A299" s="157" t="s">
        <v>530</v>
      </c>
      <c r="B299" s="148" t="str">
        <f t="shared" si="5"/>
        <v>6733</v>
      </c>
      <c r="C299" s="165" t="s">
        <v>532</v>
      </c>
      <c r="D299" s="148">
        <v>0</v>
      </c>
      <c r="E299" s="148">
        <v>0</v>
      </c>
      <c r="F299" s="148">
        <v>0</v>
      </c>
      <c r="G299" s="148">
        <v>0</v>
      </c>
      <c r="H299" s="158">
        <v>0</v>
      </c>
    </row>
    <row r="300" spans="1:8" ht="15.75" x14ac:dyDescent="0.25">
      <c r="A300" s="157" t="s">
        <v>533</v>
      </c>
      <c r="B300" s="148" t="str">
        <f t="shared" si="5"/>
        <v>6840</v>
      </c>
      <c r="C300" s="168" t="s">
        <v>534</v>
      </c>
      <c r="D300" s="148">
        <v>0</v>
      </c>
      <c r="E300" s="148">
        <v>0</v>
      </c>
      <c r="F300" s="148">
        <v>0</v>
      </c>
      <c r="G300" s="148">
        <v>0</v>
      </c>
      <c r="H300" s="158">
        <v>0</v>
      </c>
    </row>
    <row r="301" spans="1:8" ht="15.75" x14ac:dyDescent="0.25">
      <c r="A301" s="157" t="s">
        <v>535</v>
      </c>
      <c r="B301" s="148" t="str">
        <f t="shared" si="5"/>
        <v>7208</v>
      </c>
      <c r="C301" s="165" t="s">
        <v>536</v>
      </c>
      <c r="D301" s="148">
        <v>312</v>
      </c>
      <c r="E301" s="148">
        <v>0</v>
      </c>
      <c r="F301" s="148">
        <v>312</v>
      </c>
      <c r="G301" s="148">
        <v>0</v>
      </c>
      <c r="H301" s="158">
        <v>312</v>
      </c>
    </row>
    <row r="302" spans="1:8" ht="15.75" x14ac:dyDescent="0.25">
      <c r="A302" s="157" t="s">
        <v>347</v>
      </c>
      <c r="B302" s="148" t="str">
        <f t="shared" si="5"/>
        <v>7305A</v>
      </c>
      <c r="C302" s="165" t="s">
        <v>537</v>
      </c>
      <c r="D302" s="148">
        <v>0</v>
      </c>
      <c r="E302" s="148">
        <v>0</v>
      </c>
      <c r="F302" s="148">
        <v>0</v>
      </c>
      <c r="G302" s="148">
        <v>0</v>
      </c>
      <c r="H302" s="158">
        <v>0</v>
      </c>
    </row>
    <row r="303" spans="1:8" ht="15.75" x14ac:dyDescent="0.25">
      <c r="A303" s="157" t="s">
        <v>538</v>
      </c>
      <c r="B303" s="148" t="str">
        <f t="shared" si="5"/>
        <v>7405A</v>
      </c>
      <c r="C303" s="165" t="s">
        <v>539</v>
      </c>
      <c r="D303" s="148">
        <v>85304.76</v>
      </c>
      <c r="E303" s="148">
        <v>0</v>
      </c>
      <c r="F303" s="148">
        <v>85304.76</v>
      </c>
      <c r="G303" s="148">
        <v>0</v>
      </c>
      <c r="H303" s="158">
        <v>85304.76</v>
      </c>
    </row>
    <row r="304" spans="1:8" ht="15.75" x14ac:dyDescent="0.25">
      <c r="A304" s="157" t="s">
        <v>538</v>
      </c>
      <c r="B304" s="148" t="str">
        <f t="shared" si="5"/>
        <v>7425</v>
      </c>
      <c r="C304" s="168" t="s">
        <v>540</v>
      </c>
      <c r="D304" s="148">
        <v>0</v>
      </c>
      <c r="E304" s="148">
        <v>0</v>
      </c>
      <c r="F304" s="148">
        <v>0</v>
      </c>
      <c r="G304" s="148">
        <v>0</v>
      </c>
      <c r="H304" s="158">
        <v>0</v>
      </c>
    </row>
    <row r="305" spans="1:8" ht="15.75" x14ac:dyDescent="0.25">
      <c r="A305" s="157" t="s">
        <v>541</v>
      </c>
      <c r="B305" s="148" t="str">
        <f t="shared" si="5"/>
        <v>7538</v>
      </c>
      <c r="C305" s="151" t="s">
        <v>542</v>
      </c>
      <c r="D305" s="148">
        <v>3941.72</v>
      </c>
      <c r="E305" s="148">
        <v>0</v>
      </c>
      <c r="F305" s="148">
        <v>3941.72</v>
      </c>
      <c r="G305" s="148">
        <v>0</v>
      </c>
      <c r="H305" s="158">
        <v>3941.72</v>
      </c>
    </row>
    <row r="306" spans="1:8" ht="15.75" x14ac:dyDescent="0.25">
      <c r="A306" s="157" t="s">
        <v>541</v>
      </c>
      <c r="B306" s="148" t="str">
        <f t="shared" si="5"/>
        <v>7525</v>
      </c>
      <c r="C306" s="166" t="s">
        <v>543</v>
      </c>
      <c r="D306" s="148">
        <v>0</v>
      </c>
      <c r="E306" s="148">
        <v>0</v>
      </c>
      <c r="F306" s="148">
        <v>0</v>
      </c>
      <c r="G306" s="148">
        <v>0</v>
      </c>
      <c r="H306" s="158">
        <v>0</v>
      </c>
    </row>
    <row r="307" spans="1:8" ht="15.75" x14ac:dyDescent="0.25">
      <c r="A307" s="157" t="s">
        <v>544</v>
      </c>
      <c r="B307" s="148" t="str">
        <f t="shared" si="5"/>
        <v>7932</v>
      </c>
      <c r="C307" s="165" t="s">
        <v>545</v>
      </c>
      <c r="D307" s="148">
        <v>0</v>
      </c>
      <c r="E307" s="148">
        <v>0</v>
      </c>
      <c r="F307" s="148">
        <v>0</v>
      </c>
      <c r="G307" s="148">
        <v>0</v>
      </c>
      <c r="H307" s="158">
        <v>0</v>
      </c>
    </row>
    <row r="308" spans="1:8" ht="15.75" x14ac:dyDescent="0.25">
      <c r="A308" s="157" t="s">
        <v>548</v>
      </c>
      <c r="B308" s="148" t="str">
        <f t="shared" si="5"/>
        <v>8132</v>
      </c>
      <c r="C308" s="165" t="s">
        <v>549</v>
      </c>
      <c r="D308" s="148">
        <v>0</v>
      </c>
      <c r="E308" s="148">
        <v>0</v>
      </c>
      <c r="F308" s="148">
        <v>0</v>
      </c>
      <c r="G308" s="148">
        <v>0</v>
      </c>
      <c r="H308" s="158">
        <v>0</v>
      </c>
    </row>
    <row r="309" spans="1:8" ht="15.75" x14ac:dyDescent="0.25">
      <c r="A309" s="157" t="s">
        <v>333</v>
      </c>
      <c r="B309" s="148" t="str">
        <f t="shared" si="5"/>
        <v>8440</v>
      </c>
      <c r="C309" s="165" t="s">
        <v>552</v>
      </c>
      <c r="D309" s="148">
        <v>0</v>
      </c>
      <c r="E309" s="148">
        <v>0</v>
      </c>
      <c r="F309" s="148">
        <v>0</v>
      </c>
      <c r="G309" s="148">
        <v>0</v>
      </c>
      <c r="H309" s="158">
        <v>0</v>
      </c>
    </row>
    <row r="310" spans="1:8" ht="15.75" x14ac:dyDescent="0.25">
      <c r="A310" s="157" t="s">
        <v>553</v>
      </c>
      <c r="B310" s="148" t="str">
        <f t="shared" si="5"/>
        <v>8809A</v>
      </c>
      <c r="C310" s="165" t="s">
        <v>554</v>
      </c>
      <c r="D310" s="148">
        <v>712.49000000000012</v>
      </c>
      <c r="E310" s="148">
        <v>0</v>
      </c>
      <c r="F310" s="148">
        <v>712.49000000000012</v>
      </c>
      <c r="G310" s="148">
        <v>0</v>
      </c>
      <c r="H310" s="158">
        <v>712.49000000000012</v>
      </c>
    </row>
    <row r="311" spans="1:8" ht="15.75" x14ac:dyDescent="0.25">
      <c r="A311" s="157" t="s">
        <v>555</v>
      </c>
      <c r="B311" s="148" t="str">
        <f t="shared" si="5"/>
        <v>9040</v>
      </c>
      <c r="C311" s="151" t="s">
        <v>556</v>
      </c>
      <c r="D311" s="148">
        <v>0</v>
      </c>
      <c r="E311" s="148">
        <v>0</v>
      </c>
      <c r="F311" s="148">
        <v>0</v>
      </c>
      <c r="G311" s="148">
        <v>0</v>
      </c>
      <c r="H311" s="158">
        <v>0</v>
      </c>
    </row>
    <row r="312" spans="1:8" ht="15.75" x14ac:dyDescent="0.25">
      <c r="A312" s="157" t="s">
        <v>557</v>
      </c>
      <c r="B312" s="148" t="str">
        <f t="shared" si="5"/>
        <v>9201A</v>
      </c>
      <c r="C312" s="151" t="s">
        <v>558</v>
      </c>
      <c r="D312" s="148">
        <v>17184.53</v>
      </c>
      <c r="E312" s="148">
        <v>0</v>
      </c>
      <c r="F312" s="148">
        <v>17184.53</v>
      </c>
      <c r="G312" s="148">
        <v>0</v>
      </c>
      <c r="H312" s="158">
        <v>17184.53</v>
      </c>
    </row>
    <row r="313" spans="1:8" ht="15.75" x14ac:dyDescent="0.25">
      <c r="A313" s="157" t="s">
        <v>559</v>
      </c>
      <c r="B313" s="148" t="str">
        <f t="shared" si="5"/>
        <v>9301A</v>
      </c>
      <c r="C313" s="151" t="s">
        <v>560</v>
      </c>
      <c r="D313" s="148">
        <v>0</v>
      </c>
      <c r="E313" s="148">
        <v>0</v>
      </c>
      <c r="F313" s="148">
        <v>0</v>
      </c>
      <c r="G313" s="148">
        <v>0</v>
      </c>
      <c r="H313" s="158">
        <v>0</v>
      </c>
    </row>
    <row r="314" spans="1:8" ht="15.75" x14ac:dyDescent="0.25">
      <c r="A314" s="157" t="s">
        <v>561</v>
      </c>
      <c r="B314" s="148" t="str">
        <f t="shared" si="5"/>
        <v>9449</v>
      </c>
      <c r="C314" s="151" t="s">
        <v>562</v>
      </c>
      <c r="D314" s="148">
        <v>0</v>
      </c>
      <c r="E314" s="148">
        <v>0</v>
      </c>
      <c r="F314" s="148">
        <v>0</v>
      </c>
      <c r="G314" s="148">
        <v>0</v>
      </c>
      <c r="H314" s="158">
        <v>0</v>
      </c>
    </row>
    <row r="315" spans="1:8" ht="15.75" x14ac:dyDescent="0.25">
      <c r="A315" s="157" t="s">
        <v>563</v>
      </c>
      <c r="B315" s="148" t="str">
        <f t="shared" si="5"/>
        <v>9618A</v>
      </c>
      <c r="C315" s="151" t="s">
        <v>564</v>
      </c>
      <c r="D315" s="148">
        <v>0</v>
      </c>
      <c r="E315" s="148">
        <v>0</v>
      </c>
      <c r="F315" s="148">
        <v>0</v>
      </c>
      <c r="G315" s="148">
        <v>0</v>
      </c>
      <c r="H315" s="158">
        <v>0</v>
      </c>
    </row>
    <row r="316" spans="1:8" ht="15.75" x14ac:dyDescent="0.25">
      <c r="A316" s="157" t="s">
        <v>566</v>
      </c>
      <c r="B316" s="148" t="str">
        <f t="shared" si="5"/>
        <v>9818A</v>
      </c>
      <c r="C316" s="166" t="s">
        <v>565</v>
      </c>
      <c r="D316" s="148">
        <v>247547301.41</v>
      </c>
      <c r="E316" s="148">
        <v>8337181.1700000167</v>
      </c>
      <c r="F316" s="148">
        <v>255884482.58000001</v>
      </c>
      <c r="G316" s="148">
        <v>0</v>
      </c>
      <c r="H316" s="158">
        <v>255884482.58000001</v>
      </c>
    </row>
    <row r="317" spans="1:8" ht="15.75" x14ac:dyDescent="0.25">
      <c r="A317" s="157" t="s">
        <v>607</v>
      </c>
      <c r="B317" s="148" t="str">
        <f t="shared" si="5"/>
        <v>9818A1</v>
      </c>
      <c r="C317" s="166" t="s">
        <v>608</v>
      </c>
      <c r="D317" s="148"/>
      <c r="E317" s="148">
        <v>0</v>
      </c>
      <c r="F317" s="148">
        <v>0</v>
      </c>
      <c r="G317" s="148">
        <v>0</v>
      </c>
      <c r="H317" s="158">
        <v>0</v>
      </c>
    </row>
    <row r="318" spans="1:8" ht="15.75" x14ac:dyDescent="0.25">
      <c r="A318" s="157" t="s">
        <v>609</v>
      </c>
      <c r="B318" s="148" t="str">
        <f t="shared" si="5"/>
        <v>9818A2</v>
      </c>
      <c r="C318" s="166" t="s">
        <v>610</v>
      </c>
      <c r="D318" s="148"/>
      <c r="E318" s="148">
        <v>0</v>
      </c>
      <c r="F318" s="148">
        <v>0</v>
      </c>
      <c r="G318" s="148">
        <v>0</v>
      </c>
      <c r="H318" s="158">
        <v>0</v>
      </c>
    </row>
    <row r="319" spans="1:8" ht="15.75" x14ac:dyDescent="0.25">
      <c r="A319" s="157" t="s">
        <v>567</v>
      </c>
      <c r="B319" s="148" t="str">
        <f t="shared" si="5"/>
        <v>BB49</v>
      </c>
      <c r="C319" s="151" t="s">
        <v>568</v>
      </c>
      <c r="D319" s="148">
        <v>0</v>
      </c>
      <c r="E319" s="148">
        <v>0</v>
      </c>
      <c r="F319" s="148">
        <v>0</v>
      </c>
      <c r="G319" s="148">
        <v>0</v>
      </c>
      <c r="H319" s="158">
        <v>0</v>
      </c>
    </row>
    <row r="320" spans="1:8" ht="15.75" x14ac:dyDescent="0.25">
      <c r="A320" s="157" t="s">
        <v>569</v>
      </c>
      <c r="B320" s="148" t="str">
        <f t="shared" si="5"/>
        <v>AA</v>
      </c>
      <c r="C320" s="149" t="s">
        <v>570</v>
      </c>
      <c r="D320" s="148"/>
      <c r="E320" s="148">
        <v>0</v>
      </c>
      <c r="F320" s="148">
        <v>0</v>
      </c>
      <c r="G320" s="148">
        <v>0</v>
      </c>
      <c r="H320" s="158">
        <v>0</v>
      </c>
    </row>
    <row r="321" spans="1:8" ht="15.75" x14ac:dyDescent="0.25">
      <c r="A321" s="157" t="s">
        <v>571</v>
      </c>
      <c r="B321" s="148" t="str">
        <f t="shared" si="5"/>
        <v>BB</v>
      </c>
      <c r="C321" s="149" t="s">
        <v>587</v>
      </c>
      <c r="D321" s="148"/>
      <c r="E321" s="148">
        <v>0</v>
      </c>
      <c r="F321" s="148">
        <v>0</v>
      </c>
      <c r="G321" s="148">
        <v>0</v>
      </c>
      <c r="H321" s="158">
        <v>0</v>
      </c>
    </row>
    <row r="322" spans="1:8" ht="15.75" x14ac:dyDescent="0.25">
      <c r="A322" s="157" t="s">
        <v>572</v>
      </c>
      <c r="B322" s="148" t="str">
        <f t="shared" si="5"/>
        <v>CC</v>
      </c>
      <c r="C322" s="149" t="s">
        <v>588</v>
      </c>
      <c r="D322" s="148"/>
      <c r="E322" s="148">
        <v>0</v>
      </c>
      <c r="F322" s="148">
        <v>0</v>
      </c>
      <c r="G322" s="148">
        <v>0</v>
      </c>
      <c r="H322" s="158">
        <v>0</v>
      </c>
    </row>
    <row r="323" spans="1:8" ht="15.75" x14ac:dyDescent="0.25">
      <c r="A323" s="157" t="s">
        <v>299</v>
      </c>
      <c r="B323" s="148" t="str">
        <f t="shared" si="5"/>
        <v>DD</v>
      </c>
      <c r="C323" s="149" t="s">
        <v>589</v>
      </c>
      <c r="D323" s="148"/>
      <c r="E323" s="148">
        <v>0</v>
      </c>
      <c r="F323" s="148">
        <v>0</v>
      </c>
      <c r="G323" s="148">
        <v>0</v>
      </c>
      <c r="H323" s="158">
        <v>0</v>
      </c>
    </row>
    <row r="324" spans="1:8" ht="15.75" x14ac:dyDescent="0.25">
      <c r="A324" s="157" t="s">
        <v>300</v>
      </c>
      <c r="B324" s="148" t="str">
        <f t="shared" si="5"/>
        <v>QQ</v>
      </c>
      <c r="C324" s="151" t="s">
        <v>573</v>
      </c>
      <c r="D324" s="148"/>
      <c r="E324" s="148">
        <v>0</v>
      </c>
      <c r="F324" s="148">
        <v>0</v>
      </c>
      <c r="G324" s="148">
        <v>0</v>
      </c>
      <c r="H324" s="158">
        <v>0</v>
      </c>
    </row>
    <row r="325" spans="1:8" ht="15.75" x14ac:dyDescent="0.25">
      <c r="A325" s="157" t="s">
        <v>574</v>
      </c>
      <c r="B325" s="148" t="str">
        <f t="shared" si="5"/>
        <v>EE</v>
      </c>
      <c r="C325" s="149" t="s">
        <v>590</v>
      </c>
      <c r="D325" s="148"/>
      <c r="E325" s="148" t="s">
        <v>577</v>
      </c>
      <c r="F325" s="148">
        <v>0</v>
      </c>
      <c r="G325" s="148" t="s">
        <v>577</v>
      </c>
      <c r="H325" s="158">
        <v>0</v>
      </c>
    </row>
    <row r="326" spans="1:8" ht="15.75" x14ac:dyDescent="0.25">
      <c r="A326" s="157" t="s">
        <v>575</v>
      </c>
      <c r="B326" s="148" t="str">
        <f t="shared" si="5"/>
        <v>RB</v>
      </c>
      <c r="C326" s="149" t="s">
        <v>576</v>
      </c>
      <c r="D326" s="148"/>
      <c r="E326" s="148"/>
      <c r="F326" s="148"/>
      <c r="G326" s="148"/>
      <c r="H326" s="158">
        <v>0</v>
      </c>
    </row>
    <row r="327" spans="1:8" ht="15.75" x14ac:dyDescent="0.25">
      <c r="A327" s="157"/>
      <c r="B327" s="148"/>
      <c r="C327" s="148"/>
      <c r="D327" s="152" t="s">
        <v>577</v>
      </c>
      <c r="E327" s="152" t="s">
        <v>577</v>
      </c>
      <c r="F327" s="152" t="s">
        <v>577</v>
      </c>
      <c r="G327" s="152" t="s">
        <v>577</v>
      </c>
      <c r="H327" s="170" t="s">
        <v>577</v>
      </c>
    </row>
    <row r="328" spans="1:8" ht="15.75" x14ac:dyDescent="0.25">
      <c r="A328" s="157" t="s">
        <v>578</v>
      </c>
      <c r="B328" s="148"/>
      <c r="C328" s="162"/>
      <c r="D328" s="148">
        <v>256266473.01999998</v>
      </c>
      <c r="E328" s="148">
        <v>8337181.1700000167</v>
      </c>
      <c r="F328" s="148">
        <v>264603654.19</v>
      </c>
      <c r="G328" s="148">
        <v>0</v>
      </c>
      <c r="H328" s="158">
        <v>264603654.19</v>
      </c>
    </row>
    <row r="329" spans="1:8" ht="15.75" x14ac:dyDescent="0.25">
      <c r="A329" s="157"/>
      <c r="B329" s="148"/>
      <c r="C329" s="148"/>
      <c r="D329" s="152" t="s">
        <v>397</v>
      </c>
      <c r="E329" s="152" t="s">
        <v>397</v>
      </c>
      <c r="F329" s="152" t="s">
        <v>397</v>
      </c>
      <c r="G329" s="152" t="s">
        <v>397</v>
      </c>
      <c r="H329" s="170" t="s">
        <v>397</v>
      </c>
    </row>
    <row r="330" spans="1:8" ht="16.5" thickBot="1" x14ac:dyDescent="0.3">
      <c r="A330" s="171"/>
      <c r="B330" s="172"/>
      <c r="C330" s="172"/>
      <c r="D330" s="172"/>
      <c r="E330" s="172"/>
      <c r="F330" s="172"/>
      <c r="G330" s="172"/>
      <c r="H330" s="173">
        <v>8719171.6099999845</v>
      </c>
    </row>
    <row r="331" spans="1:8" ht="15.75" x14ac:dyDescent="0.25">
      <c r="A331" s="148"/>
      <c r="B331" s="148"/>
      <c r="C331" s="148"/>
      <c r="D331" s="148"/>
      <c r="E331" s="148"/>
      <c r="F331" s="148"/>
      <c r="G331" s="148"/>
      <c r="H331" s="148"/>
    </row>
    <row r="332" spans="1:8" ht="15.75" thickBot="1" x14ac:dyDescent="0.3"/>
    <row r="333" spans="1:8" ht="15.75" x14ac:dyDescent="0.25">
      <c r="A333" s="154"/>
      <c r="B333" s="155"/>
      <c r="C333" s="155"/>
      <c r="D333" s="155" t="s">
        <v>394</v>
      </c>
      <c r="E333" s="155"/>
      <c r="F333" s="155"/>
      <c r="G333" s="155"/>
      <c r="H333" s="156"/>
    </row>
    <row r="334" spans="1:8" ht="15.75" x14ac:dyDescent="0.25">
      <c r="A334" s="157"/>
      <c r="B334" s="148"/>
      <c r="C334" s="148"/>
      <c r="D334" s="148" t="s">
        <v>395</v>
      </c>
      <c r="E334" s="148"/>
      <c r="F334" s="148"/>
      <c r="G334" s="148"/>
      <c r="H334" s="158"/>
    </row>
    <row r="335" spans="1:8" ht="15.75" x14ac:dyDescent="0.25">
      <c r="A335" s="157" t="s">
        <v>591</v>
      </c>
      <c r="B335" s="148"/>
      <c r="C335" s="148"/>
      <c r="D335" s="148"/>
      <c r="E335" s="153" t="s">
        <v>604</v>
      </c>
      <c r="F335" s="148"/>
      <c r="G335" s="148"/>
      <c r="H335" s="158"/>
    </row>
    <row r="336" spans="1:8" ht="15.75" x14ac:dyDescent="0.25">
      <c r="A336" s="159" t="s">
        <v>397</v>
      </c>
      <c r="B336" s="152"/>
      <c r="C336" s="160" t="s">
        <v>397</v>
      </c>
      <c r="D336" s="160" t="s">
        <v>397</v>
      </c>
      <c r="E336" s="160" t="s">
        <v>397</v>
      </c>
      <c r="F336" s="160" t="s">
        <v>397</v>
      </c>
      <c r="G336" s="160" t="s">
        <v>397</v>
      </c>
      <c r="H336" s="161" t="s">
        <v>397</v>
      </c>
    </row>
    <row r="337" spans="1:8" ht="15.75" x14ac:dyDescent="0.25">
      <c r="A337" s="157" t="s">
        <v>398</v>
      </c>
      <c r="B337" s="148"/>
      <c r="C337" s="162"/>
      <c r="D337" s="150" t="s">
        <v>185</v>
      </c>
      <c r="E337" s="150" t="s">
        <v>185</v>
      </c>
      <c r="F337" s="150" t="s">
        <v>399</v>
      </c>
      <c r="G337" s="150" t="s">
        <v>185</v>
      </c>
      <c r="H337" s="163" t="s">
        <v>400</v>
      </c>
    </row>
    <row r="338" spans="1:8" ht="15.75" x14ac:dyDescent="0.25">
      <c r="A338" s="157"/>
      <c r="B338" s="148"/>
      <c r="C338" s="162"/>
      <c r="D338" s="150" t="s">
        <v>401</v>
      </c>
      <c r="E338" s="150" t="s">
        <v>402</v>
      </c>
      <c r="F338" s="150" t="s">
        <v>402</v>
      </c>
      <c r="G338" s="150" t="s">
        <v>403</v>
      </c>
      <c r="H338" s="163" t="s">
        <v>404</v>
      </c>
    </row>
    <row r="339" spans="1:8" ht="15.75" x14ac:dyDescent="0.25">
      <c r="A339" s="157"/>
      <c r="B339" s="148"/>
      <c r="C339" s="162"/>
      <c r="D339" s="150" t="s">
        <v>405</v>
      </c>
      <c r="E339" s="150" t="s">
        <v>406</v>
      </c>
      <c r="F339" s="148"/>
      <c r="G339" s="150" t="s">
        <v>406</v>
      </c>
      <c r="H339" s="163" t="s">
        <v>407</v>
      </c>
    </row>
    <row r="340" spans="1:8" ht="15.75" x14ac:dyDescent="0.25">
      <c r="A340" s="159" t="s">
        <v>397</v>
      </c>
      <c r="B340" s="152"/>
      <c r="C340" s="160" t="s">
        <v>397</v>
      </c>
      <c r="D340" s="160" t="s">
        <v>397</v>
      </c>
      <c r="E340" s="160" t="s">
        <v>397</v>
      </c>
      <c r="F340" s="160" t="s">
        <v>397</v>
      </c>
      <c r="G340" s="160" t="s">
        <v>397</v>
      </c>
      <c r="H340" s="161" t="s">
        <v>397</v>
      </c>
    </row>
    <row r="341" spans="1:8" ht="15.75" x14ac:dyDescent="0.25">
      <c r="A341" s="157" t="s">
        <v>408</v>
      </c>
      <c r="B341" s="148" t="str">
        <f>C341</f>
        <v>00</v>
      </c>
      <c r="C341" s="164" t="s">
        <v>409</v>
      </c>
      <c r="D341" s="148"/>
      <c r="E341" s="148">
        <v>0</v>
      </c>
      <c r="F341" s="148">
        <v>0</v>
      </c>
      <c r="G341" s="148">
        <v>0</v>
      </c>
      <c r="H341" s="158">
        <v>0</v>
      </c>
    </row>
    <row r="342" spans="1:8" ht="15.75" x14ac:dyDescent="0.25">
      <c r="A342" s="157" t="s">
        <v>410</v>
      </c>
      <c r="B342" s="148" t="str">
        <f t="shared" ref="B342:B405" si="6">C342</f>
        <v>0201A</v>
      </c>
      <c r="C342" s="165" t="s">
        <v>411</v>
      </c>
      <c r="D342" s="148">
        <v>616398.36999999988</v>
      </c>
      <c r="E342" s="148">
        <v>0</v>
      </c>
      <c r="F342" s="148">
        <v>616398.36999999988</v>
      </c>
      <c r="G342" s="148">
        <v>0</v>
      </c>
      <c r="H342" s="158">
        <v>616398.36999999988</v>
      </c>
    </row>
    <row r="343" spans="1:8" ht="15.75" x14ac:dyDescent="0.25">
      <c r="A343" s="157" t="s">
        <v>410</v>
      </c>
      <c r="B343" s="148" t="str">
        <f t="shared" si="6"/>
        <v>0237</v>
      </c>
      <c r="C343" s="165" t="s">
        <v>412</v>
      </c>
      <c r="D343" s="148">
        <v>0</v>
      </c>
      <c r="E343" s="148">
        <v>0</v>
      </c>
      <c r="F343" s="148">
        <v>0</v>
      </c>
      <c r="G343" s="148">
        <v>0</v>
      </c>
      <c r="H343" s="158">
        <v>0</v>
      </c>
    </row>
    <row r="344" spans="1:8" ht="15.75" x14ac:dyDescent="0.25">
      <c r="A344" s="157" t="s">
        <v>413</v>
      </c>
      <c r="B344" s="148" t="str">
        <f t="shared" si="6"/>
        <v>0302A</v>
      </c>
      <c r="C344" s="165" t="s">
        <v>414</v>
      </c>
      <c r="D344" s="148">
        <v>0</v>
      </c>
      <c r="E344" s="148">
        <v>0</v>
      </c>
      <c r="F344" s="148">
        <v>0</v>
      </c>
      <c r="G344" s="148">
        <v>0</v>
      </c>
      <c r="H344" s="158">
        <v>0</v>
      </c>
    </row>
    <row r="345" spans="1:8" ht="15.75" x14ac:dyDescent="0.25">
      <c r="A345" s="157" t="s">
        <v>415</v>
      </c>
      <c r="B345" s="148" t="str">
        <f t="shared" si="6"/>
        <v>0410</v>
      </c>
      <c r="C345" s="165" t="s">
        <v>416</v>
      </c>
      <c r="D345" s="148">
        <v>9142.5</v>
      </c>
      <c r="E345" s="148">
        <v>0</v>
      </c>
      <c r="F345" s="148">
        <v>9142.5</v>
      </c>
      <c r="G345" s="148">
        <v>0</v>
      </c>
      <c r="H345" s="158">
        <v>9142.5</v>
      </c>
    </row>
    <row r="346" spans="1:8" ht="15.75" x14ac:dyDescent="0.25">
      <c r="A346" s="157" t="s">
        <v>417</v>
      </c>
      <c r="B346" s="148" t="str">
        <f t="shared" si="6"/>
        <v>0519A</v>
      </c>
      <c r="C346" s="151" t="s">
        <v>418</v>
      </c>
      <c r="D346" s="148">
        <v>0</v>
      </c>
      <c r="E346" s="148">
        <v>0</v>
      </c>
      <c r="F346" s="148">
        <v>0</v>
      </c>
      <c r="G346" s="148">
        <v>0</v>
      </c>
      <c r="H346" s="158">
        <v>0</v>
      </c>
    </row>
    <row r="347" spans="1:8" ht="15.75" x14ac:dyDescent="0.25">
      <c r="A347" s="157" t="s">
        <v>419</v>
      </c>
      <c r="B347" s="148" t="str">
        <f t="shared" si="6"/>
        <v>0602A</v>
      </c>
      <c r="C347" s="165" t="s">
        <v>420</v>
      </c>
      <c r="D347" s="148">
        <v>0</v>
      </c>
      <c r="E347" s="148">
        <v>0</v>
      </c>
      <c r="F347" s="148">
        <v>0</v>
      </c>
      <c r="G347" s="148">
        <v>0</v>
      </c>
      <c r="H347" s="158">
        <v>0</v>
      </c>
    </row>
    <row r="348" spans="1:8" ht="15.75" x14ac:dyDescent="0.25">
      <c r="A348" s="157" t="s">
        <v>421</v>
      </c>
      <c r="B348" s="148" t="str">
        <f t="shared" si="6"/>
        <v>0719A</v>
      </c>
      <c r="C348" s="151" t="s">
        <v>422</v>
      </c>
      <c r="D348" s="148">
        <v>0</v>
      </c>
      <c r="E348" s="148">
        <v>0</v>
      </c>
      <c r="F348" s="148">
        <v>0</v>
      </c>
      <c r="G348" s="148">
        <v>0</v>
      </c>
      <c r="H348" s="158">
        <v>0</v>
      </c>
    </row>
    <row r="349" spans="1:8" ht="15.75" x14ac:dyDescent="0.25">
      <c r="A349" s="157" t="s">
        <v>423</v>
      </c>
      <c r="B349" s="148" t="str">
        <f t="shared" si="6"/>
        <v>0802A</v>
      </c>
      <c r="C349" s="151" t="s">
        <v>424</v>
      </c>
      <c r="D349" s="148">
        <v>0</v>
      </c>
      <c r="E349" s="148">
        <v>0</v>
      </c>
      <c r="F349" s="148">
        <v>0</v>
      </c>
      <c r="G349" s="148">
        <v>0</v>
      </c>
      <c r="H349" s="158">
        <v>0</v>
      </c>
    </row>
    <row r="350" spans="1:8" ht="15.75" x14ac:dyDescent="0.25">
      <c r="A350" s="157" t="s">
        <v>605</v>
      </c>
      <c r="B350" s="148" t="str">
        <f t="shared" si="6"/>
        <v>1010</v>
      </c>
      <c r="C350" s="166" t="s">
        <v>428</v>
      </c>
      <c r="D350" s="148">
        <v>0</v>
      </c>
      <c r="E350" s="148">
        <v>0</v>
      </c>
      <c r="F350" s="148">
        <v>0</v>
      </c>
      <c r="G350" s="148">
        <v>0</v>
      </c>
      <c r="H350" s="158">
        <v>0</v>
      </c>
    </row>
    <row r="351" spans="1:8" ht="15.75" x14ac:dyDescent="0.25">
      <c r="A351" s="157" t="s">
        <v>429</v>
      </c>
      <c r="B351" s="148" t="str">
        <f t="shared" si="6"/>
        <v>1206A</v>
      </c>
      <c r="C351" s="165" t="s">
        <v>430</v>
      </c>
      <c r="D351" s="148">
        <v>105099.47000000002</v>
      </c>
      <c r="E351" s="148">
        <v>0</v>
      </c>
      <c r="F351" s="148">
        <v>105099.47000000002</v>
      </c>
      <c r="G351" s="148">
        <v>0</v>
      </c>
      <c r="H351" s="158">
        <v>105099.47000000002</v>
      </c>
    </row>
    <row r="352" spans="1:8" ht="15.75" x14ac:dyDescent="0.25">
      <c r="A352" s="157" t="s">
        <v>429</v>
      </c>
      <c r="B352" s="148" t="str">
        <f t="shared" si="6"/>
        <v>1236</v>
      </c>
      <c r="C352" s="165" t="s">
        <v>431</v>
      </c>
      <c r="D352" s="148">
        <v>64610.409999999996</v>
      </c>
      <c r="E352" s="148">
        <v>0</v>
      </c>
      <c r="F352" s="148">
        <v>64610.409999999996</v>
      </c>
      <c r="G352" s="148">
        <v>0</v>
      </c>
      <c r="H352" s="158">
        <v>64610.409999999996</v>
      </c>
    </row>
    <row r="353" spans="1:8" ht="15.75" x14ac:dyDescent="0.25">
      <c r="A353" s="157" t="s">
        <v>432</v>
      </c>
      <c r="B353" s="148" t="str">
        <f t="shared" si="6"/>
        <v>1310</v>
      </c>
      <c r="C353" s="165" t="s">
        <v>433</v>
      </c>
      <c r="D353" s="148">
        <v>0</v>
      </c>
      <c r="E353" s="148">
        <v>0</v>
      </c>
      <c r="F353" s="148">
        <v>0</v>
      </c>
      <c r="G353" s="148">
        <v>0</v>
      </c>
      <c r="H353" s="158">
        <v>0</v>
      </c>
    </row>
    <row r="354" spans="1:8" ht="15.75" x14ac:dyDescent="0.25">
      <c r="A354" s="157" t="s">
        <v>21</v>
      </c>
      <c r="B354" s="148" t="str">
        <f t="shared" si="6"/>
        <v>1524A</v>
      </c>
      <c r="C354" s="165" t="s">
        <v>434</v>
      </c>
      <c r="D354" s="148">
        <v>76660</v>
      </c>
      <c r="E354" s="148">
        <v>0</v>
      </c>
      <c r="F354" s="148">
        <v>76660</v>
      </c>
      <c r="G354" s="148">
        <v>0</v>
      </c>
      <c r="H354" s="158">
        <v>76660</v>
      </c>
    </row>
    <row r="355" spans="1:8" ht="15.75" x14ac:dyDescent="0.25">
      <c r="A355" s="157" t="s">
        <v>284</v>
      </c>
      <c r="B355" s="148" t="str">
        <f t="shared" si="6"/>
        <v>1649</v>
      </c>
      <c r="C355" s="151" t="s">
        <v>435</v>
      </c>
      <c r="D355" s="148">
        <v>0</v>
      </c>
      <c r="E355" s="148">
        <v>0</v>
      </c>
      <c r="F355" s="148">
        <v>0</v>
      </c>
      <c r="G355" s="148">
        <v>0</v>
      </c>
      <c r="H355" s="158">
        <v>0</v>
      </c>
    </row>
    <row r="356" spans="1:8" ht="15.75" x14ac:dyDescent="0.25">
      <c r="A356" s="167" t="s">
        <v>436</v>
      </c>
      <c r="B356" s="148" t="str">
        <f t="shared" si="6"/>
        <v>1710</v>
      </c>
      <c r="C356" s="151" t="s">
        <v>437</v>
      </c>
      <c r="D356" s="148">
        <v>0</v>
      </c>
      <c r="E356" s="148">
        <v>0</v>
      </c>
      <c r="F356" s="148">
        <v>0</v>
      </c>
      <c r="G356" s="148">
        <v>0</v>
      </c>
      <c r="H356" s="158">
        <v>0</v>
      </c>
    </row>
    <row r="357" spans="1:8" ht="15.75" x14ac:dyDescent="0.25">
      <c r="A357" s="167" t="s">
        <v>329</v>
      </c>
      <c r="B357" s="148" t="str">
        <f t="shared" si="6"/>
        <v>1841</v>
      </c>
      <c r="C357" s="151" t="s">
        <v>439</v>
      </c>
      <c r="D357" s="148">
        <v>0</v>
      </c>
      <c r="E357" s="148">
        <v>0</v>
      </c>
      <c r="F357" s="148">
        <v>0</v>
      </c>
      <c r="G357" s="148">
        <v>0</v>
      </c>
      <c r="H357" s="158">
        <v>0</v>
      </c>
    </row>
    <row r="358" spans="1:8" ht="15.75" x14ac:dyDescent="0.25">
      <c r="A358" s="157" t="s">
        <v>440</v>
      </c>
      <c r="B358" s="148" t="str">
        <f t="shared" si="6"/>
        <v>2024A</v>
      </c>
      <c r="C358" s="151" t="s">
        <v>441</v>
      </c>
      <c r="D358" s="148">
        <v>0</v>
      </c>
      <c r="E358" s="148">
        <v>0</v>
      </c>
      <c r="F358" s="148">
        <v>0</v>
      </c>
      <c r="G358" s="148">
        <v>0</v>
      </c>
      <c r="H358" s="158">
        <v>0</v>
      </c>
    </row>
    <row r="359" spans="1:8" ht="15.75" x14ac:dyDescent="0.25">
      <c r="A359" s="157" t="s">
        <v>442</v>
      </c>
      <c r="B359" s="148" t="str">
        <f t="shared" si="6"/>
        <v>2124A</v>
      </c>
      <c r="C359" s="151" t="s">
        <v>443</v>
      </c>
      <c r="D359" s="148">
        <v>0</v>
      </c>
      <c r="E359" s="148">
        <v>0</v>
      </c>
      <c r="F359" s="148">
        <v>0</v>
      </c>
      <c r="G359" s="148">
        <v>0</v>
      </c>
      <c r="H359" s="158">
        <v>0</v>
      </c>
    </row>
    <row r="360" spans="1:8" ht="15.75" x14ac:dyDescent="0.25">
      <c r="A360" s="157" t="s">
        <v>444</v>
      </c>
      <c r="B360" s="148" t="str">
        <f t="shared" si="6"/>
        <v>2249</v>
      </c>
      <c r="C360" s="151" t="s">
        <v>445</v>
      </c>
      <c r="D360" s="148">
        <v>34150.480000000003</v>
      </c>
      <c r="E360" s="148">
        <v>0</v>
      </c>
      <c r="F360" s="148">
        <v>34150.480000000003</v>
      </c>
      <c r="G360" s="148">
        <v>0</v>
      </c>
      <c r="H360" s="158">
        <v>34150.480000000003</v>
      </c>
    </row>
    <row r="361" spans="1:8" ht="15.75" x14ac:dyDescent="0.25">
      <c r="A361" s="157" t="s">
        <v>446</v>
      </c>
      <c r="B361" s="148" t="str">
        <f t="shared" si="6"/>
        <v>2339</v>
      </c>
      <c r="C361" s="151" t="s">
        <v>447</v>
      </c>
      <c r="D361" s="148">
        <v>0</v>
      </c>
      <c r="E361" s="148">
        <v>0</v>
      </c>
      <c r="F361" s="148">
        <v>0</v>
      </c>
      <c r="G361" s="148">
        <v>0</v>
      </c>
      <c r="H361" s="158">
        <v>0</v>
      </c>
    </row>
    <row r="362" spans="1:8" ht="15.75" x14ac:dyDescent="0.25">
      <c r="A362" s="157" t="s">
        <v>448</v>
      </c>
      <c r="B362" s="148" t="str">
        <f t="shared" si="6"/>
        <v>2449</v>
      </c>
      <c r="C362" s="151" t="s">
        <v>449</v>
      </c>
      <c r="D362" s="148">
        <v>0</v>
      </c>
      <c r="E362" s="148">
        <v>0</v>
      </c>
      <c r="F362" s="148">
        <v>0</v>
      </c>
      <c r="G362" s="148">
        <v>0</v>
      </c>
      <c r="H362" s="158">
        <v>0</v>
      </c>
    </row>
    <row r="363" spans="1:8" ht="15.75" x14ac:dyDescent="0.25">
      <c r="A363" s="157" t="s">
        <v>450</v>
      </c>
      <c r="B363" s="148" t="str">
        <f t="shared" si="6"/>
        <v>2503A</v>
      </c>
      <c r="C363" s="165" t="s">
        <v>451</v>
      </c>
      <c r="D363" s="148">
        <v>0</v>
      </c>
      <c r="E363" s="148">
        <v>0</v>
      </c>
      <c r="F363" s="148">
        <v>0</v>
      </c>
      <c r="G363" s="148">
        <v>0</v>
      </c>
      <c r="H363" s="158">
        <v>0</v>
      </c>
    </row>
    <row r="364" spans="1:8" ht="15.75" x14ac:dyDescent="0.25">
      <c r="A364" s="157" t="s">
        <v>452</v>
      </c>
      <c r="B364" s="148" t="str">
        <f t="shared" si="6"/>
        <v>2604A</v>
      </c>
      <c r="C364" s="165" t="s">
        <v>453</v>
      </c>
      <c r="D364" s="148">
        <v>0</v>
      </c>
      <c r="E364" s="148">
        <v>0</v>
      </c>
      <c r="F364" s="148">
        <v>0</v>
      </c>
      <c r="G364" s="148">
        <v>0</v>
      </c>
      <c r="H364" s="158">
        <v>0</v>
      </c>
    </row>
    <row r="365" spans="1:8" ht="15.75" x14ac:dyDescent="0.25">
      <c r="A365" s="157" t="s">
        <v>454</v>
      </c>
      <c r="B365" s="148" t="str">
        <f t="shared" si="6"/>
        <v>2703A</v>
      </c>
      <c r="C365" s="151" t="s">
        <v>455</v>
      </c>
      <c r="D365" s="148">
        <v>1176019.6399999999</v>
      </c>
      <c r="E365" s="148">
        <v>0</v>
      </c>
      <c r="F365" s="148">
        <v>1176019.6399999999</v>
      </c>
      <c r="G365" s="148">
        <v>0</v>
      </c>
      <c r="H365" s="158">
        <v>1176019.6399999999</v>
      </c>
    </row>
    <row r="366" spans="1:8" ht="15.75" x14ac:dyDescent="0.25">
      <c r="A366" s="157" t="s">
        <v>456</v>
      </c>
      <c r="B366" s="148" t="str">
        <f t="shared" si="6"/>
        <v>2824A</v>
      </c>
      <c r="C366" s="151" t="s">
        <v>457</v>
      </c>
      <c r="D366" s="148">
        <v>0</v>
      </c>
      <c r="E366" s="148">
        <v>0</v>
      </c>
      <c r="F366" s="148">
        <v>0</v>
      </c>
      <c r="G366" s="148">
        <v>0</v>
      </c>
      <c r="H366" s="158">
        <v>0</v>
      </c>
    </row>
    <row r="367" spans="1:8" ht="15.75" x14ac:dyDescent="0.25">
      <c r="A367" s="157" t="s">
        <v>458</v>
      </c>
      <c r="B367" s="148" t="str">
        <f t="shared" si="6"/>
        <v>2934</v>
      </c>
      <c r="C367" s="165" t="s">
        <v>459</v>
      </c>
      <c r="D367" s="148">
        <v>140.56</v>
      </c>
      <c r="E367" s="148">
        <v>0</v>
      </c>
      <c r="F367" s="148">
        <v>140.56</v>
      </c>
      <c r="G367" s="148">
        <v>0</v>
      </c>
      <c r="H367" s="158">
        <v>140.56</v>
      </c>
    </row>
    <row r="368" spans="1:8" ht="15.75" x14ac:dyDescent="0.25">
      <c r="A368" s="157" t="s">
        <v>460</v>
      </c>
      <c r="B368" s="148" t="str">
        <f t="shared" si="6"/>
        <v>3049</v>
      </c>
      <c r="C368" s="165" t="s">
        <v>461</v>
      </c>
      <c r="D368" s="148">
        <v>0</v>
      </c>
      <c r="E368" s="148">
        <v>0</v>
      </c>
      <c r="F368" s="148">
        <v>0</v>
      </c>
      <c r="G368" s="148">
        <v>0</v>
      </c>
      <c r="H368" s="158">
        <v>0</v>
      </c>
    </row>
    <row r="369" spans="1:8" ht="15.75" x14ac:dyDescent="0.25">
      <c r="A369" s="157" t="s">
        <v>462</v>
      </c>
      <c r="B369" s="148" t="str">
        <f t="shared" si="6"/>
        <v>3215</v>
      </c>
      <c r="C369" s="151" t="s">
        <v>463</v>
      </c>
      <c r="D369" s="148">
        <v>0</v>
      </c>
      <c r="E369" s="148">
        <v>0</v>
      </c>
      <c r="F369" s="148">
        <v>0</v>
      </c>
      <c r="G369" s="148">
        <v>0</v>
      </c>
      <c r="H369" s="158">
        <v>0</v>
      </c>
    </row>
    <row r="370" spans="1:8" ht="15.75" x14ac:dyDescent="0.25">
      <c r="A370" s="157" t="s">
        <v>464</v>
      </c>
      <c r="B370" s="148" t="str">
        <f t="shared" si="6"/>
        <v>3303A</v>
      </c>
      <c r="C370" s="165" t="s">
        <v>465</v>
      </c>
      <c r="D370" s="148">
        <v>0</v>
      </c>
      <c r="E370" s="148">
        <v>0</v>
      </c>
      <c r="F370" s="148">
        <v>0</v>
      </c>
      <c r="G370" s="148">
        <v>0</v>
      </c>
      <c r="H370" s="158">
        <v>0</v>
      </c>
    </row>
    <row r="371" spans="1:8" ht="15.75" x14ac:dyDescent="0.25">
      <c r="A371" s="157" t="s">
        <v>466</v>
      </c>
      <c r="B371" s="148" t="str">
        <f t="shared" si="6"/>
        <v>3410</v>
      </c>
      <c r="C371" s="151" t="s">
        <v>467</v>
      </c>
      <c r="D371" s="148">
        <v>0</v>
      </c>
      <c r="E371" s="148">
        <v>0</v>
      </c>
      <c r="F371" s="148">
        <v>0</v>
      </c>
      <c r="G371" s="148">
        <v>0</v>
      </c>
      <c r="H371" s="158">
        <v>0</v>
      </c>
    </row>
    <row r="372" spans="1:8" ht="15.75" x14ac:dyDescent="0.25">
      <c r="A372" s="157" t="s">
        <v>468</v>
      </c>
      <c r="B372" s="148" t="str">
        <f t="shared" si="6"/>
        <v>3509A</v>
      </c>
      <c r="C372" s="151" t="s">
        <v>469</v>
      </c>
      <c r="D372" s="148">
        <v>338.27000000000004</v>
      </c>
      <c r="E372" s="148">
        <v>0</v>
      </c>
      <c r="F372" s="148">
        <v>338.27000000000004</v>
      </c>
      <c r="G372" s="148">
        <v>0</v>
      </c>
      <c r="H372" s="158">
        <v>338.27000000000004</v>
      </c>
    </row>
    <row r="373" spans="1:8" ht="15.75" x14ac:dyDescent="0.25">
      <c r="A373" s="157" t="s">
        <v>470</v>
      </c>
      <c r="B373" s="148" t="str">
        <f t="shared" si="6"/>
        <v>3611</v>
      </c>
      <c r="C373" s="151" t="s">
        <v>471</v>
      </c>
      <c r="D373" s="148">
        <v>271.94</v>
      </c>
      <c r="E373" s="148">
        <v>0</v>
      </c>
      <c r="F373" s="148">
        <v>271.94</v>
      </c>
      <c r="G373" s="148">
        <v>0</v>
      </c>
      <c r="H373" s="158">
        <v>271.94</v>
      </c>
    </row>
    <row r="374" spans="1:8" ht="15.75" x14ac:dyDescent="0.25">
      <c r="A374" s="157" t="s">
        <v>472</v>
      </c>
      <c r="B374" s="148" t="str">
        <f t="shared" si="6"/>
        <v>3730</v>
      </c>
      <c r="C374" s="151" t="s">
        <v>473</v>
      </c>
      <c r="D374" s="148">
        <v>0</v>
      </c>
      <c r="E374" s="148">
        <v>0</v>
      </c>
      <c r="F374" s="148">
        <v>0</v>
      </c>
      <c r="G374" s="148">
        <v>0</v>
      </c>
      <c r="H374" s="158">
        <v>0</v>
      </c>
    </row>
    <row r="375" spans="1:8" ht="15.75" x14ac:dyDescent="0.25">
      <c r="A375" s="157" t="s">
        <v>474</v>
      </c>
      <c r="B375" s="148" t="str">
        <f t="shared" si="6"/>
        <v>3831</v>
      </c>
      <c r="C375" s="151" t="s">
        <v>475</v>
      </c>
      <c r="D375" s="148">
        <v>0</v>
      </c>
      <c r="E375" s="148">
        <v>0</v>
      </c>
      <c r="F375" s="148">
        <v>0</v>
      </c>
      <c r="G375" s="148">
        <v>0</v>
      </c>
      <c r="H375" s="158">
        <v>0</v>
      </c>
    </row>
    <row r="376" spans="1:8" ht="15.75" x14ac:dyDescent="0.25">
      <c r="A376" s="157" t="s">
        <v>476</v>
      </c>
      <c r="B376" s="148" t="str">
        <f t="shared" si="6"/>
        <v>3909A</v>
      </c>
      <c r="C376" s="151" t="s">
        <v>477</v>
      </c>
      <c r="D376" s="148">
        <v>113.9</v>
      </c>
      <c r="E376" s="148">
        <v>0</v>
      </c>
      <c r="F376" s="148">
        <v>113.9</v>
      </c>
      <c r="G376" s="148">
        <v>0</v>
      </c>
      <c r="H376" s="158">
        <v>113.9</v>
      </c>
    </row>
    <row r="377" spans="1:8" ht="15.75" x14ac:dyDescent="0.25">
      <c r="A377" s="157" t="s">
        <v>478</v>
      </c>
      <c r="B377" s="148" t="str">
        <f t="shared" si="6"/>
        <v>4012</v>
      </c>
      <c r="C377" s="151" t="s">
        <v>479</v>
      </c>
      <c r="D377" s="148">
        <v>2067.48</v>
      </c>
      <c r="E377" s="148">
        <v>0</v>
      </c>
      <c r="F377" s="148">
        <v>2067.48</v>
      </c>
      <c r="G377" s="148">
        <v>0</v>
      </c>
      <c r="H377" s="158">
        <v>2067.48</v>
      </c>
    </row>
    <row r="378" spans="1:8" ht="15.75" x14ac:dyDescent="0.25">
      <c r="A378" s="157" t="s">
        <v>478</v>
      </c>
      <c r="B378" s="148" t="str">
        <f t="shared" si="6"/>
        <v>4033</v>
      </c>
      <c r="C378" s="151" t="s">
        <v>480</v>
      </c>
      <c r="D378" s="148">
        <v>6469.5300000000007</v>
      </c>
      <c r="E378" s="148">
        <v>0</v>
      </c>
      <c r="F378" s="148">
        <v>6469.5300000000007</v>
      </c>
      <c r="G378" s="148">
        <v>0</v>
      </c>
      <c r="H378" s="158">
        <v>6469.5300000000007</v>
      </c>
    </row>
    <row r="379" spans="1:8" ht="15.75" x14ac:dyDescent="0.25">
      <c r="A379" s="157" t="s">
        <v>481</v>
      </c>
      <c r="B379" s="148" t="str">
        <f t="shared" si="6"/>
        <v>4110</v>
      </c>
      <c r="C379" s="165" t="s">
        <v>482</v>
      </c>
      <c r="D379" s="148">
        <v>783.51999999999987</v>
      </c>
      <c r="E379" s="148">
        <v>0</v>
      </c>
      <c r="F379" s="148">
        <v>783.51999999999987</v>
      </c>
      <c r="G379" s="148">
        <v>0</v>
      </c>
      <c r="H379" s="158">
        <v>783.51999999999987</v>
      </c>
    </row>
    <row r="380" spans="1:8" ht="15.75" x14ac:dyDescent="0.25">
      <c r="A380" s="157" t="s">
        <v>481</v>
      </c>
      <c r="B380" s="148" t="str">
        <f t="shared" si="6"/>
        <v>4128</v>
      </c>
      <c r="C380" s="165" t="s">
        <v>483</v>
      </c>
      <c r="D380" s="148">
        <v>2328812.37</v>
      </c>
      <c r="E380" s="148">
        <v>0</v>
      </c>
      <c r="F380" s="148">
        <v>2328812.37</v>
      </c>
      <c r="G380" s="148">
        <v>0</v>
      </c>
      <c r="H380" s="158">
        <v>2328812.37</v>
      </c>
    </row>
    <row r="381" spans="1:8" ht="15.75" x14ac:dyDescent="0.25">
      <c r="A381" s="157" t="s">
        <v>481</v>
      </c>
      <c r="B381" s="148" t="str">
        <f t="shared" si="6"/>
        <v>4125</v>
      </c>
      <c r="C381" s="168" t="s">
        <v>484</v>
      </c>
      <c r="D381" s="148">
        <v>0</v>
      </c>
      <c r="E381" s="148">
        <v>0</v>
      </c>
      <c r="F381" s="148">
        <v>0</v>
      </c>
      <c r="G381" s="148">
        <v>0</v>
      </c>
      <c r="H381" s="158">
        <v>0</v>
      </c>
    </row>
    <row r="382" spans="1:8" ht="15.75" x14ac:dyDescent="0.25">
      <c r="A382" s="157" t="s">
        <v>485</v>
      </c>
      <c r="B382" s="148" t="str">
        <f t="shared" si="6"/>
        <v>4210</v>
      </c>
      <c r="C382" s="165" t="s">
        <v>486</v>
      </c>
      <c r="D382" s="148">
        <v>1383.91</v>
      </c>
      <c r="E382" s="148">
        <v>0</v>
      </c>
      <c r="F382" s="148">
        <v>1383.91</v>
      </c>
      <c r="G382" s="148">
        <v>0</v>
      </c>
      <c r="H382" s="158">
        <v>1383.91</v>
      </c>
    </row>
    <row r="383" spans="1:8" ht="15.75" x14ac:dyDescent="0.25">
      <c r="A383" s="157" t="s">
        <v>248</v>
      </c>
      <c r="B383" s="148" t="str">
        <f t="shared" si="6"/>
        <v>4316</v>
      </c>
      <c r="C383" s="165" t="s">
        <v>487</v>
      </c>
      <c r="D383" s="148">
        <v>2401334.3699999996</v>
      </c>
      <c r="E383" s="148">
        <v>0</v>
      </c>
      <c r="F383" s="148">
        <v>2401334.3699999996</v>
      </c>
      <c r="G383" s="148">
        <v>0</v>
      </c>
      <c r="H383" s="158">
        <v>2401334.3699999996</v>
      </c>
    </row>
    <row r="384" spans="1:8" ht="15.75" x14ac:dyDescent="0.25">
      <c r="A384" s="157" t="s">
        <v>248</v>
      </c>
      <c r="B384" s="148" t="str">
        <f t="shared" si="6"/>
        <v>4325</v>
      </c>
      <c r="C384" s="168" t="s">
        <v>488</v>
      </c>
      <c r="D384" s="148">
        <v>0</v>
      </c>
      <c r="E384" s="148">
        <v>0</v>
      </c>
      <c r="F384" s="148">
        <v>0</v>
      </c>
      <c r="G384" s="148">
        <v>0</v>
      </c>
      <c r="H384" s="158">
        <v>0</v>
      </c>
    </row>
    <row r="385" spans="1:8" ht="15.75" x14ac:dyDescent="0.25">
      <c r="A385" s="157" t="s">
        <v>489</v>
      </c>
      <c r="B385" s="148" t="str">
        <f t="shared" si="6"/>
        <v>4435</v>
      </c>
      <c r="C385" s="165" t="s">
        <v>490</v>
      </c>
      <c r="D385" s="148">
        <v>0</v>
      </c>
      <c r="E385" s="148">
        <v>0</v>
      </c>
      <c r="F385" s="148">
        <v>0</v>
      </c>
      <c r="G385" s="148">
        <v>0</v>
      </c>
      <c r="H385" s="158">
        <v>0</v>
      </c>
    </row>
    <row r="386" spans="1:8" ht="15.75" x14ac:dyDescent="0.25">
      <c r="A386" s="157" t="s">
        <v>491</v>
      </c>
      <c r="B386" s="148" t="str">
        <f t="shared" si="6"/>
        <v>4510</v>
      </c>
      <c r="C386" s="165" t="s">
        <v>492</v>
      </c>
      <c r="D386" s="148">
        <v>0</v>
      </c>
      <c r="E386" s="148">
        <v>0</v>
      </c>
      <c r="F386" s="148">
        <v>0</v>
      </c>
      <c r="G386" s="148">
        <v>0</v>
      </c>
      <c r="H386" s="158">
        <v>0</v>
      </c>
    </row>
    <row r="387" spans="1:8" ht="15.75" x14ac:dyDescent="0.25">
      <c r="A387" s="157" t="s">
        <v>493</v>
      </c>
      <c r="B387" s="148" t="str">
        <f t="shared" si="6"/>
        <v>4612</v>
      </c>
      <c r="C387" s="165" t="s">
        <v>494</v>
      </c>
      <c r="D387" s="148">
        <v>2623.94</v>
      </c>
      <c r="E387" s="148">
        <v>0</v>
      </c>
      <c r="F387" s="148">
        <v>2623.94</v>
      </c>
      <c r="G387" s="148">
        <v>0</v>
      </c>
      <c r="H387" s="158">
        <v>2623.94</v>
      </c>
    </row>
    <row r="388" spans="1:8" ht="15.75" x14ac:dyDescent="0.25">
      <c r="A388" s="157" t="s">
        <v>495</v>
      </c>
      <c r="B388" s="148" t="str">
        <f t="shared" si="6"/>
        <v>4711</v>
      </c>
      <c r="C388" s="165" t="s">
        <v>496</v>
      </c>
      <c r="D388" s="148">
        <v>2408.0700000000002</v>
      </c>
      <c r="E388" s="148">
        <v>0</v>
      </c>
      <c r="F388" s="148">
        <v>2408.0700000000002</v>
      </c>
      <c r="G388" s="148">
        <v>0</v>
      </c>
      <c r="H388" s="158">
        <v>2408.0700000000002</v>
      </c>
    </row>
    <row r="389" spans="1:8" ht="15.75" x14ac:dyDescent="0.25">
      <c r="A389" s="157" t="s">
        <v>497</v>
      </c>
      <c r="B389" s="148" t="str">
        <f t="shared" si="6"/>
        <v>4815</v>
      </c>
      <c r="C389" s="165" t="s">
        <v>498</v>
      </c>
      <c r="D389" s="148">
        <v>9218.86</v>
      </c>
      <c r="E389" s="148">
        <v>0</v>
      </c>
      <c r="F389" s="148">
        <v>9218.86</v>
      </c>
      <c r="G389" s="148">
        <v>0</v>
      </c>
      <c r="H389" s="158">
        <v>9218.86</v>
      </c>
    </row>
    <row r="390" spans="1:8" ht="15.75" x14ac:dyDescent="0.25">
      <c r="A390" s="157" t="s">
        <v>499</v>
      </c>
      <c r="B390" s="148" t="str">
        <f t="shared" si="6"/>
        <v>4949</v>
      </c>
      <c r="C390" s="165" t="s">
        <v>500</v>
      </c>
      <c r="D390" s="148">
        <v>0</v>
      </c>
      <c r="E390" s="148">
        <v>0</v>
      </c>
      <c r="F390" s="148">
        <v>0</v>
      </c>
      <c r="G390" s="148">
        <v>0</v>
      </c>
      <c r="H390" s="158">
        <v>0</v>
      </c>
    </row>
    <row r="391" spans="1:8" ht="15.75" x14ac:dyDescent="0.25">
      <c r="A391" s="157" t="s">
        <v>501</v>
      </c>
      <c r="B391" s="148" t="str">
        <f t="shared" si="6"/>
        <v>5019A</v>
      </c>
      <c r="C391" s="165" t="s">
        <v>502</v>
      </c>
      <c r="D391" s="148">
        <v>0</v>
      </c>
      <c r="E391" s="148">
        <v>0</v>
      </c>
      <c r="F391" s="148">
        <v>0</v>
      </c>
      <c r="G391" s="148">
        <v>0</v>
      </c>
      <c r="H391" s="158">
        <v>0</v>
      </c>
    </row>
    <row r="392" spans="1:8" ht="15.75" x14ac:dyDescent="0.25">
      <c r="A392" s="157" t="s">
        <v>503</v>
      </c>
      <c r="B392" s="148" t="str">
        <f t="shared" si="6"/>
        <v>5119A</v>
      </c>
      <c r="C392" s="165" t="s">
        <v>504</v>
      </c>
      <c r="D392" s="148">
        <v>0</v>
      </c>
      <c r="E392" s="148">
        <v>0</v>
      </c>
      <c r="F392" s="148">
        <v>0</v>
      </c>
      <c r="G392" s="148">
        <v>0</v>
      </c>
      <c r="H392" s="158">
        <v>0</v>
      </c>
    </row>
    <row r="393" spans="1:8" ht="15.75" x14ac:dyDescent="0.25">
      <c r="A393" s="157" t="s">
        <v>505</v>
      </c>
      <c r="B393" s="148" t="str">
        <f t="shared" si="6"/>
        <v>5219A</v>
      </c>
      <c r="C393" s="165" t="s">
        <v>506</v>
      </c>
      <c r="D393" s="148">
        <v>0</v>
      </c>
      <c r="E393" s="148">
        <v>0</v>
      </c>
      <c r="F393" s="148">
        <v>0</v>
      </c>
      <c r="G393" s="148">
        <v>0</v>
      </c>
      <c r="H393" s="158">
        <v>0</v>
      </c>
    </row>
    <row r="394" spans="1:8" ht="15.75" x14ac:dyDescent="0.25">
      <c r="A394" s="157" t="s">
        <v>507</v>
      </c>
      <c r="B394" s="148" t="str">
        <f t="shared" si="6"/>
        <v>5319A</v>
      </c>
      <c r="C394" s="165" t="s">
        <v>508</v>
      </c>
      <c r="D394" s="148">
        <v>1114.45</v>
      </c>
      <c r="E394" s="148">
        <v>0</v>
      </c>
      <c r="F394" s="148">
        <v>1114.45</v>
      </c>
      <c r="G394" s="148">
        <v>0</v>
      </c>
      <c r="H394" s="158">
        <v>1114.45</v>
      </c>
    </row>
    <row r="395" spans="1:8" ht="15.75" x14ac:dyDescent="0.25">
      <c r="A395" s="157" t="s">
        <v>270</v>
      </c>
      <c r="B395" s="148" t="str">
        <f t="shared" si="6"/>
        <v>5438</v>
      </c>
      <c r="C395" s="165" t="s">
        <v>509</v>
      </c>
      <c r="D395" s="148">
        <v>1098.08</v>
      </c>
      <c r="E395" s="148">
        <v>0</v>
      </c>
      <c r="F395" s="148">
        <v>1098.08</v>
      </c>
      <c r="G395" s="148">
        <v>0</v>
      </c>
      <c r="H395" s="158">
        <v>1098.08</v>
      </c>
    </row>
    <row r="396" spans="1:8" ht="15.75" x14ac:dyDescent="0.25">
      <c r="A396" s="157" t="s">
        <v>264</v>
      </c>
      <c r="B396" s="148" t="str">
        <f t="shared" si="6"/>
        <v>5526</v>
      </c>
      <c r="C396" s="165" t="s">
        <v>510</v>
      </c>
      <c r="D396" s="148">
        <v>186017.58000000002</v>
      </c>
      <c r="E396" s="148">
        <v>0</v>
      </c>
      <c r="F396" s="148">
        <v>186017.58000000002</v>
      </c>
      <c r="G396" s="148">
        <v>0</v>
      </c>
      <c r="H396" s="158">
        <v>186017.58000000002</v>
      </c>
    </row>
    <row r="397" spans="1:8" ht="15.75" x14ac:dyDescent="0.25">
      <c r="A397" s="157" t="s">
        <v>276</v>
      </c>
      <c r="B397" s="148" t="str">
        <f t="shared" si="6"/>
        <v>5719A</v>
      </c>
      <c r="C397" s="165" t="s">
        <v>511</v>
      </c>
      <c r="D397" s="148">
        <v>0</v>
      </c>
      <c r="E397" s="148">
        <v>0</v>
      </c>
      <c r="F397" s="148">
        <v>0</v>
      </c>
      <c r="G397" s="148">
        <v>0</v>
      </c>
      <c r="H397" s="158">
        <v>0</v>
      </c>
    </row>
    <row r="398" spans="1:8" ht="15.75" x14ac:dyDescent="0.25">
      <c r="A398" s="157" t="s">
        <v>512</v>
      </c>
      <c r="B398" s="148" t="str">
        <f t="shared" si="6"/>
        <v>5819A</v>
      </c>
      <c r="C398" s="165" t="s">
        <v>513</v>
      </c>
      <c r="D398" s="148">
        <v>3100481.42</v>
      </c>
      <c r="E398" s="148">
        <v>0</v>
      </c>
      <c r="F398" s="148">
        <v>3100481.42</v>
      </c>
      <c r="G398" s="148">
        <v>0</v>
      </c>
      <c r="H398" s="158">
        <v>3100481.42</v>
      </c>
    </row>
    <row r="399" spans="1:8" ht="15.75" x14ac:dyDescent="0.25">
      <c r="A399" s="157" t="s">
        <v>512</v>
      </c>
      <c r="B399" s="148" t="str">
        <f t="shared" si="6"/>
        <v>5829</v>
      </c>
      <c r="C399" s="165" t="s">
        <v>514</v>
      </c>
      <c r="D399" s="148">
        <v>0</v>
      </c>
      <c r="E399" s="148">
        <v>0</v>
      </c>
      <c r="F399" s="148">
        <v>0</v>
      </c>
      <c r="G399" s="148">
        <v>0</v>
      </c>
      <c r="H399" s="158">
        <v>0</v>
      </c>
    </row>
    <row r="400" spans="1:8" ht="15.75" x14ac:dyDescent="0.25">
      <c r="A400" s="157" t="s">
        <v>515</v>
      </c>
      <c r="B400" s="148" t="str">
        <f t="shared" si="6"/>
        <v>5919A</v>
      </c>
      <c r="C400" s="165" t="s">
        <v>516</v>
      </c>
      <c r="D400" s="148">
        <v>0</v>
      </c>
      <c r="E400" s="148">
        <v>0</v>
      </c>
      <c r="F400" s="148">
        <v>0</v>
      </c>
      <c r="G400" s="148">
        <v>0</v>
      </c>
      <c r="H400" s="158">
        <v>0</v>
      </c>
    </row>
    <row r="401" spans="1:8" ht="15.75" x14ac:dyDescent="0.25">
      <c r="A401" s="157" t="s">
        <v>274</v>
      </c>
      <c r="B401" s="148" t="str">
        <f t="shared" si="6"/>
        <v>6019A</v>
      </c>
      <c r="C401" s="151" t="s">
        <v>517</v>
      </c>
      <c r="D401" s="148">
        <v>0</v>
      </c>
      <c r="E401" s="148">
        <v>0</v>
      </c>
      <c r="F401" s="148">
        <v>0</v>
      </c>
      <c r="G401" s="148">
        <v>0</v>
      </c>
      <c r="H401" s="158">
        <v>0</v>
      </c>
    </row>
    <row r="402" spans="1:8" ht="15.75" x14ac:dyDescent="0.25">
      <c r="A402" s="157" t="s">
        <v>518</v>
      </c>
      <c r="B402" s="148" t="str">
        <f t="shared" si="6"/>
        <v>6119A</v>
      </c>
      <c r="C402" s="151" t="s">
        <v>519</v>
      </c>
      <c r="D402" s="148">
        <v>0</v>
      </c>
      <c r="E402" s="148">
        <v>0</v>
      </c>
      <c r="F402" s="148">
        <v>0</v>
      </c>
      <c r="G402" s="148">
        <v>0</v>
      </c>
      <c r="H402" s="158">
        <v>0</v>
      </c>
    </row>
    <row r="403" spans="1:8" ht="15.75" x14ac:dyDescent="0.25">
      <c r="A403" s="157" t="s">
        <v>520</v>
      </c>
      <c r="B403" s="148" t="str">
        <f t="shared" si="6"/>
        <v>6249</v>
      </c>
      <c r="C403" s="165" t="s">
        <v>521</v>
      </c>
      <c r="D403" s="148">
        <v>10481.69</v>
      </c>
      <c r="E403" s="148">
        <v>0</v>
      </c>
      <c r="F403" s="148">
        <v>10481.69</v>
      </c>
      <c r="G403" s="148">
        <v>0</v>
      </c>
      <c r="H403" s="158">
        <v>10481.69</v>
      </c>
    </row>
    <row r="404" spans="1:8" ht="15.75" x14ac:dyDescent="0.25">
      <c r="A404" s="157" t="s">
        <v>522</v>
      </c>
      <c r="B404" s="148" t="str">
        <f t="shared" si="6"/>
        <v>6329</v>
      </c>
      <c r="C404" s="165" t="s">
        <v>523</v>
      </c>
      <c r="D404" s="148">
        <v>5308</v>
      </c>
      <c r="E404" s="148">
        <v>0</v>
      </c>
      <c r="F404" s="148">
        <v>5308</v>
      </c>
      <c r="G404" s="148">
        <v>0</v>
      </c>
      <c r="H404" s="158">
        <v>5308</v>
      </c>
    </row>
    <row r="405" spans="1:8" ht="15.75" x14ac:dyDescent="0.25">
      <c r="A405" s="157" t="s">
        <v>524</v>
      </c>
      <c r="B405" s="148" t="str">
        <f t="shared" si="6"/>
        <v>6407</v>
      </c>
      <c r="C405" s="165" t="s">
        <v>525</v>
      </c>
      <c r="D405" s="148">
        <v>8.06</v>
      </c>
      <c r="E405" s="148">
        <v>0</v>
      </c>
      <c r="F405" s="148">
        <v>8.06</v>
      </c>
      <c r="G405" s="148">
        <v>0</v>
      </c>
      <c r="H405" s="158">
        <v>8.06</v>
      </c>
    </row>
    <row r="406" spans="1:8" ht="15.75" x14ac:dyDescent="0.25">
      <c r="A406" s="157" t="s">
        <v>526</v>
      </c>
      <c r="B406" s="148" t="str">
        <f t="shared" ref="B406:B436" si="7">C406</f>
        <v>6519A</v>
      </c>
      <c r="C406" s="165" t="s">
        <v>527</v>
      </c>
      <c r="D406" s="148">
        <v>0</v>
      </c>
      <c r="E406" s="148">
        <v>0</v>
      </c>
      <c r="F406" s="148">
        <v>0</v>
      </c>
      <c r="G406" s="148">
        <v>0</v>
      </c>
      <c r="H406" s="158">
        <v>0</v>
      </c>
    </row>
    <row r="407" spans="1:8" ht="15.75" x14ac:dyDescent="0.25">
      <c r="A407" s="157" t="s">
        <v>528</v>
      </c>
      <c r="B407" s="148" t="str">
        <f t="shared" si="7"/>
        <v>6619A</v>
      </c>
      <c r="C407" s="165" t="s">
        <v>529</v>
      </c>
      <c r="D407" s="148">
        <v>0</v>
      </c>
      <c r="E407" s="148">
        <v>0</v>
      </c>
      <c r="F407" s="148">
        <v>0</v>
      </c>
      <c r="G407" s="148">
        <v>0</v>
      </c>
      <c r="H407" s="158">
        <v>0</v>
      </c>
    </row>
    <row r="408" spans="1:8" ht="15.75" x14ac:dyDescent="0.25">
      <c r="A408" s="157" t="s">
        <v>530</v>
      </c>
      <c r="B408" s="148" t="str">
        <f t="shared" si="7"/>
        <v>6709A</v>
      </c>
      <c r="C408" s="165" t="s">
        <v>531</v>
      </c>
      <c r="D408" s="148">
        <v>518.63</v>
      </c>
      <c r="E408" s="148">
        <v>0</v>
      </c>
      <c r="F408" s="148">
        <v>518.63</v>
      </c>
      <c r="G408" s="148">
        <v>0</v>
      </c>
      <c r="H408" s="158">
        <v>518.63</v>
      </c>
    </row>
    <row r="409" spans="1:8" ht="15.75" x14ac:dyDescent="0.25">
      <c r="A409" s="157" t="s">
        <v>530</v>
      </c>
      <c r="B409" s="148" t="str">
        <f t="shared" si="7"/>
        <v>6733</v>
      </c>
      <c r="C409" s="165" t="s">
        <v>532</v>
      </c>
      <c r="D409" s="148">
        <v>0</v>
      </c>
      <c r="E409" s="148">
        <v>0</v>
      </c>
      <c r="F409" s="148">
        <v>0</v>
      </c>
      <c r="G409" s="148">
        <v>0</v>
      </c>
      <c r="H409" s="158">
        <v>0</v>
      </c>
    </row>
    <row r="410" spans="1:8" ht="15.75" x14ac:dyDescent="0.25">
      <c r="A410" s="157" t="s">
        <v>533</v>
      </c>
      <c r="B410" s="148" t="str">
        <f t="shared" si="7"/>
        <v>6840</v>
      </c>
      <c r="C410" s="168" t="s">
        <v>534</v>
      </c>
      <c r="D410" s="148">
        <v>0</v>
      </c>
      <c r="E410" s="148">
        <v>0</v>
      </c>
      <c r="F410" s="148">
        <v>0</v>
      </c>
      <c r="G410" s="148">
        <v>0</v>
      </c>
      <c r="H410" s="158">
        <v>0</v>
      </c>
    </row>
    <row r="411" spans="1:8" ht="15.75" x14ac:dyDescent="0.25">
      <c r="A411" s="157" t="s">
        <v>535</v>
      </c>
      <c r="B411" s="148" t="str">
        <f t="shared" si="7"/>
        <v>7208</v>
      </c>
      <c r="C411" s="165" t="s">
        <v>536</v>
      </c>
      <c r="D411" s="148">
        <v>381.3</v>
      </c>
      <c r="E411" s="148">
        <v>0</v>
      </c>
      <c r="F411" s="148">
        <v>381.3</v>
      </c>
      <c r="G411" s="148">
        <v>0</v>
      </c>
      <c r="H411" s="158">
        <v>381.3</v>
      </c>
    </row>
    <row r="412" spans="1:8" ht="15.75" x14ac:dyDescent="0.25">
      <c r="A412" s="157" t="s">
        <v>347</v>
      </c>
      <c r="B412" s="148" t="str">
        <f t="shared" si="7"/>
        <v>7305A</v>
      </c>
      <c r="C412" s="165" t="s">
        <v>537</v>
      </c>
      <c r="D412" s="148">
        <v>0</v>
      </c>
      <c r="E412" s="148">
        <v>0</v>
      </c>
      <c r="F412" s="148">
        <v>0</v>
      </c>
      <c r="G412" s="148">
        <v>0</v>
      </c>
      <c r="H412" s="158">
        <v>0</v>
      </c>
    </row>
    <row r="413" spans="1:8" ht="15.75" x14ac:dyDescent="0.25">
      <c r="A413" s="157" t="s">
        <v>538</v>
      </c>
      <c r="B413" s="148" t="str">
        <f t="shared" si="7"/>
        <v>7405A</v>
      </c>
      <c r="C413" s="165" t="s">
        <v>539</v>
      </c>
      <c r="D413" s="148">
        <v>95204.510000000009</v>
      </c>
      <c r="E413" s="148">
        <v>0</v>
      </c>
      <c r="F413" s="148">
        <v>95204.510000000009</v>
      </c>
      <c r="G413" s="148">
        <v>0</v>
      </c>
      <c r="H413" s="158">
        <v>95204.510000000009</v>
      </c>
    </row>
    <row r="414" spans="1:8" ht="15.75" x14ac:dyDescent="0.25">
      <c r="A414" s="157" t="s">
        <v>538</v>
      </c>
      <c r="B414" s="148" t="str">
        <f t="shared" si="7"/>
        <v>7425</v>
      </c>
      <c r="C414" s="168" t="s">
        <v>540</v>
      </c>
      <c r="D414" s="148">
        <v>0</v>
      </c>
      <c r="E414" s="148">
        <v>0</v>
      </c>
      <c r="F414" s="148">
        <v>0</v>
      </c>
      <c r="G414" s="148">
        <v>0</v>
      </c>
      <c r="H414" s="158">
        <v>0</v>
      </c>
    </row>
    <row r="415" spans="1:8" ht="15.75" x14ac:dyDescent="0.25">
      <c r="A415" s="157" t="s">
        <v>541</v>
      </c>
      <c r="B415" s="148" t="str">
        <f t="shared" si="7"/>
        <v>7538</v>
      </c>
      <c r="C415" s="151" t="s">
        <v>542</v>
      </c>
      <c r="D415" s="148">
        <v>8534.68</v>
      </c>
      <c r="E415" s="148">
        <v>0</v>
      </c>
      <c r="F415" s="148">
        <v>8534.68</v>
      </c>
      <c r="G415" s="148">
        <v>0</v>
      </c>
      <c r="H415" s="158">
        <v>8534.68</v>
      </c>
    </row>
    <row r="416" spans="1:8" ht="15.75" x14ac:dyDescent="0.25">
      <c r="A416" s="157" t="s">
        <v>541</v>
      </c>
      <c r="B416" s="148" t="str">
        <f t="shared" si="7"/>
        <v>7525</v>
      </c>
      <c r="C416" s="166" t="s">
        <v>543</v>
      </c>
      <c r="D416" s="148">
        <v>0</v>
      </c>
      <c r="E416" s="148">
        <v>0</v>
      </c>
      <c r="F416" s="148">
        <v>0</v>
      </c>
      <c r="G416" s="148">
        <v>0</v>
      </c>
      <c r="H416" s="158">
        <v>0</v>
      </c>
    </row>
    <row r="417" spans="1:8" ht="15.75" x14ac:dyDescent="0.25">
      <c r="A417" s="157" t="s">
        <v>544</v>
      </c>
      <c r="B417" s="148" t="str">
        <f t="shared" si="7"/>
        <v>7932</v>
      </c>
      <c r="C417" s="165" t="s">
        <v>545</v>
      </c>
      <c r="D417" s="148">
        <v>0</v>
      </c>
      <c r="E417" s="148">
        <v>0</v>
      </c>
      <c r="F417" s="148">
        <v>0</v>
      </c>
      <c r="G417" s="148">
        <v>0</v>
      </c>
      <c r="H417" s="158">
        <v>0</v>
      </c>
    </row>
    <row r="418" spans="1:8" ht="15.75" x14ac:dyDescent="0.25">
      <c r="A418" s="157" t="s">
        <v>548</v>
      </c>
      <c r="B418" s="148" t="str">
        <f t="shared" si="7"/>
        <v>8132</v>
      </c>
      <c r="C418" s="165" t="s">
        <v>549</v>
      </c>
      <c r="D418" s="148">
        <v>0</v>
      </c>
      <c r="E418" s="148">
        <v>0</v>
      </c>
      <c r="F418" s="148">
        <v>0</v>
      </c>
      <c r="G418" s="148">
        <v>0</v>
      </c>
      <c r="H418" s="158">
        <v>0</v>
      </c>
    </row>
    <row r="419" spans="1:8" ht="15.75" x14ac:dyDescent="0.25">
      <c r="A419" s="157" t="s">
        <v>333</v>
      </c>
      <c r="B419" s="148" t="str">
        <f t="shared" si="7"/>
        <v>8440</v>
      </c>
      <c r="C419" s="165" t="s">
        <v>552</v>
      </c>
      <c r="D419" s="148">
        <v>0</v>
      </c>
      <c r="E419" s="148">
        <v>0</v>
      </c>
      <c r="F419" s="148">
        <v>0</v>
      </c>
      <c r="G419" s="148">
        <v>0</v>
      </c>
      <c r="H419" s="158">
        <v>0</v>
      </c>
    </row>
    <row r="420" spans="1:8" ht="15.75" x14ac:dyDescent="0.25">
      <c r="A420" s="157" t="s">
        <v>553</v>
      </c>
      <c r="B420" s="148" t="str">
        <f t="shared" si="7"/>
        <v>8809A</v>
      </c>
      <c r="C420" s="165" t="s">
        <v>554</v>
      </c>
      <c r="D420" s="148">
        <v>674.55</v>
      </c>
      <c r="E420" s="148">
        <v>0</v>
      </c>
      <c r="F420" s="148">
        <v>674.55</v>
      </c>
      <c r="G420" s="148">
        <v>0</v>
      </c>
      <c r="H420" s="158">
        <v>674.55</v>
      </c>
    </row>
    <row r="421" spans="1:8" ht="15.75" x14ac:dyDescent="0.25">
      <c r="A421" s="157" t="s">
        <v>555</v>
      </c>
      <c r="B421" s="148" t="str">
        <f t="shared" si="7"/>
        <v>9040</v>
      </c>
      <c r="C421" s="151" t="s">
        <v>556</v>
      </c>
      <c r="D421" s="148">
        <v>0</v>
      </c>
      <c r="E421" s="148">
        <v>0</v>
      </c>
      <c r="F421" s="148">
        <v>0</v>
      </c>
      <c r="G421" s="148">
        <v>0</v>
      </c>
      <c r="H421" s="158">
        <v>0</v>
      </c>
    </row>
    <row r="422" spans="1:8" ht="15.75" x14ac:dyDescent="0.25">
      <c r="A422" s="157" t="s">
        <v>557</v>
      </c>
      <c r="B422" s="148" t="str">
        <f t="shared" si="7"/>
        <v>9201A</v>
      </c>
      <c r="C422" s="151" t="s">
        <v>558</v>
      </c>
      <c r="D422" s="148">
        <v>0</v>
      </c>
      <c r="E422" s="148">
        <v>0</v>
      </c>
      <c r="F422" s="148">
        <v>0</v>
      </c>
      <c r="G422" s="148">
        <v>0</v>
      </c>
      <c r="H422" s="158">
        <v>0</v>
      </c>
    </row>
    <row r="423" spans="1:8" ht="15.75" x14ac:dyDescent="0.25">
      <c r="A423" s="157" t="s">
        <v>559</v>
      </c>
      <c r="B423" s="148" t="str">
        <f t="shared" si="7"/>
        <v>9301A</v>
      </c>
      <c r="C423" s="151" t="s">
        <v>560</v>
      </c>
      <c r="D423" s="148">
        <v>0</v>
      </c>
      <c r="E423" s="148">
        <v>0</v>
      </c>
      <c r="F423" s="148">
        <v>0</v>
      </c>
      <c r="G423" s="148">
        <v>0</v>
      </c>
      <c r="H423" s="158">
        <v>0</v>
      </c>
    </row>
    <row r="424" spans="1:8" ht="15.75" x14ac:dyDescent="0.25">
      <c r="A424" s="157" t="s">
        <v>561</v>
      </c>
      <c r="B424" s="148" t="str">
        <f t="shared" si="7"/>
        <v>9449</v>
      </c>
      <c r="C424" s="151" t="s">
        <v>562</v>
      </c>
      <c r="D424" s="148">
        <v>0</v>
      </c>
      <c r="E424" s="148">
        <v>0</v>
      </c>
      <c r="F424" s="148">
        <v>0</v>
      </c>
      <c r="G424" s="148">
        <v>0</v>
      </c>
      <c r="H424" s="158">
        <v>0</v>
      </c>
    </row>
    <row r="425" spans="1:8" ht="15.75" x14ac:dyDescent="0.25">
      <c r="A425" s="157" t="s">
        <v>563</v>
      </c>
      <c r="B425" s="148" t="str">
        <f t="shared" si="7"/>
        <v>9618A</v>
      </c>
      <c r="C425" s="151" t="s">
        <v>564</v>
      </c>
      <c r="D425" s="148">
        <v>0</v>
      </c>
      <c r="E425" s="148">
        <v>0</v>
      </c>
      <c r="F425" s="148">
        <v>0</v>
      </c>
      <c r="G425" s="148">
        <v>0</v>
      </c>
      <c r="H425" s="158">
        <v>0</v>
      </c>
    </row>
    <row r="426" spans="1:8" ht="15.75" x14ac:dyDescent="0.25">
      <c r="A426" s="157" t="s">
        <v>566</v>
      </c>
      <c r="B426" s="148" t="str">
        <f t="shared" si="7"/>
        <v>9818A</v>
      </c>
      <c r="C426" s="166" t="s">
        <v>565</v>
      </c>
      <c r="D426" s="148">
        <v>254807986.41</v>
      </c>
      <c r="E426" s="148">
        <v>-7260685</v>
      </c>
      <c r="F426" s="148">
        <v>247547301.41</v>
      </c>
      <c r="G426" s="148">
        <v>0</v>
      </c>
      <c r="H426" s="158">
        <v>247547301.41</v>
      </c>
    </row>
    <row r="427" spans="1:8" ht="15.75" x14ac:dyDescent="0.25">
      <c r="A427" s="157" t="s">
        <v>607</v>
      </c>
      <c r="B427" s="148" t="str">
        <f t="shared" si="7"/>
        <v>9818A1</v>
      </c>
      <c r="C427" s="166" t="s">
        <v>608</v>
      </c>
      <c r="D427" s="148"/>
      <c r="E427" s="148">
        <v>0</v>
      </c>
      <c r="F427" s="148">
        <v>0</v>
      </c>
      <c r="G427" s="148">
        <v>0</v>
      </c>
      <c r="H427" s="158">
        <v>0</v>
      </c>
    </row>
    <row r="428" spans="1:8" ht="15.75" x14ac:dyDescent="0.25">
      <c r="A428" s="157" t="s">
        <v>609</v>
      </c>
      <c r="B428" s="148" t="str">
        <f t="shared" si="7"/>
        <v>9818A2</v>
      </c>
      <c r="C428" s="166" t="s">
        <v>610</v>
      </c>
      <c r="D428" s="148"/>
      <c r="E428" s="148">
        <v>0</v>
      </c>
      <c r="F428" s="148">
        <v>0</v>
      </c>
      <c r="G428" s="148">
        <v>0</v>
      </c>
      <c r="H428" s="158">
        <v>0</v>
      </c>
    </row>
    <row r="429" spans="1:8" ht="15.75" x14ac:dyDescent="0.25">
      <c r="A429" s="157" t="s">
        <v>567</v>
      </c>
      <c r="B429" s="148" t="str">
        <f t="shared" si="7"/>
        <v>BB49</v>
      </c>
      <c r="C429" s="151" t="s">
        <v>568</v>
      </c>
      <c r="D429" s="148">
        <v>0</v>
      </c>
      <c r="E429" s="148">
        <v>0</v>
      </c>
      <c r="F429" s="148">
        <v>0</v>
      </c>
      <c r="G429" s="148">
        <v>0</v>
      </c>
      <c r="H429" s="158">
        <v>0</v>
      </c>
    </row>
    <row r="430" spans="1:8" ht="15.75" x14ac:dyDescent="0.25">
      <c r="A430" s="157" t="s">
        <v>569</v>
      </c>
      <c r="B430" s="148" t="str">
        <f t="shared" si="7"/>
        <v>AA</v>
      </c>
      <c r="C430" s="149" t="s">
        <v>570</v>
      </c>
      <c r="D430" s="148"/>
      <c r="E430" s="148">
        <v>0</v>
      </c>
      <c r="F430" s="148">
        <v>0</v>
      </c>
      <c r="G430" s="148">
        <v>0</v>
      </c>
      <c r="H430" s="158">
        <v>0</v>
      </c>
    </row>
    <row r="431" spans="1:8" ht="15.75" x14ac:dyDescent="0.25">
      <c r="A431" s="157" t="s">
        <v>571</v>
      </c>
      <c r="B431" s="148" t="str">
        <f t="shared" si="7"/>
        <v>BB</v>
      </c>
      <c r="C431" s="149" t="s">
        <v>587</v>
      </c>
      <c r="D431" s="148"/>
      <c r="E431" s="148">
        <v>0</v>
      </c>
      <c r="F431" s="148">
        <v>0</v>
      </c>
      <c r="G431" s="148">
        <v>0</v>
      </c>
      <c r="H431" s="158">
        <v>0</v>
      </c>
    </row>
    <row r="432" spans="1:8" ht="15.75" x14ac:dyDescent="0.25">
      <c r="A432" s="157" t="s">
        <v>572</v>
      </c>
      <c r="B432" s="148" t="str">
        <f t="shared" si="7"/>
        <v>CC</v>
      </c>
      <c r="C432" s="149" t="s">
        <v>588</v>
      </c>
      <c r="D432" s="148"/>
      <c r="E432" s="148">
        <v>0</v>
      </c>
      <c r="F432" s="148">
        <v>0</v>
      </c>
      <c r="G432" s="148">
        <v>0</v>
      </c>
      <c r="H432" s="158">
        <v>0</v>
      </c>
    </row>
    <row r="433" spans="1:8" ht="15.75" x14ac:dyDescent="0.25">
      <c r="A433" s="157" t="s">
        <v>299</v>
      </c>
      <c r="B433" s="148" t="str">
        <f t="shared" si="7"/>
        <v>DD</v>
      </c>
      <c r="C433" s="149" t="s">
        <v>589</v>
      </c>
      <c r="D433" s="148"/>
      <c r="E433" s="148">
        <v>0</v>
      </c>
      <c r="F433" s="148">
        <v>0</v>
      </c>
      <c r="G433" s="148">
        <v>0</v>
      </c>
      <c r="H433" s="158">
        <v>0</v>
      </c>
    </row>
    <row r="434" spans="1:8" ht="15.75" x14ac:dyDescent="0.25">
      <c r="A434" s="157" t="s">
        <v>300</v>
      </c>
      <c r="B434" s="148" t="str">
        <f t="shared" si="7"/>
        <v>QQ</v>
      </c>
      <c r="C434" s="151" t="s">
        <v>573</v>
      </c>
      <c r="D434" s="148"/>
      <c r="E434" s="148">
        <v>0</v>
      </c>
      <c r="F434" s="148">
        <v>0</v>
      </c>
      <c r="G434" s="148">
        <v>0</v>
      </c>
      <c r="H434" s="158">
        <v>0</v>
      </c>
    </row>
    <row r="435" spans="1:8" ht="15.75" x14ac:dyDescent="0.25">
      <c r="A435" s="157" t="s">
        <v>574</v>
      </c>
      <c r="B435" s="148" t="str">
        <f t="shared" si="7"/>
        <v>EE</v>
      </c>
      <c r="C435" s="149" t="s">
        <v>590</v>
      </c>
      <c r="D435" s="148"/>
      <c r="E435" s="148">
        <v>0</v>
      </c>
      <c r="F435" s="148">
        <v>0</v>
      </c>
      <c r="G435" s="148">
        <v>0</v>
      </c>
      <c r="H435" s="158">
        <v>0</v>
      </c>
    </row>
    <row r="436" spans="1:8" ht="15.75" x14ac:dyDescent="0.25">
      <c r="A436" s="157" t="s">
        <v>575</v>
      </c>
      <c r="B436" s="148" t="str">
        <f t="shared" si="7"/>
        <v>RB</v>
      </c>
      <c r="C436" s="149" t="s">
        <v>576</v>
      </c>
      <c r="D436" s="148"/>
      <c r="E436" s="148">
        <v>0</v>
      </c>
      <c r="F436" s="148">
        <v>0</v>
      </c>
      <c r="G436" s="148">
        <v>0</v>
      </c>
      <c r="H436" s="158">
        <v>0</v>
      </c>
    </row>
    <row r="437" spans="1:8" ht="15.75" x14ac:dyDescent="0.25">
      <c r="A437" s="157"/>
      <c r="B437" s="148"/>
      <c r="C437" s="162"/>
      <c r="D437" s="152" t="s">
        <v>577</v>
      </c>
      <c r="E437" s="152" t="s">
        <v>577</v>
      </c>
      <c r="F437" s="152" t="s">
        <v>577</v>
      </c>
      <c r="G437" s="152" t="s">
        <v>577</v>
      </c>
      <c r="H437" s="170" t="s">
        <v>577</v>
      </c>
    </row>
    <row r="438" spans="1:8" ht="15.75" x14ac:dyDescent="0.25">
      <c r="A438" s="157" t="s">
        <v>578</v>
      </c>
      <c r="B438" s="148"/>
      <c r="C438" s="162"/>
      <c r="D438" s="148">
        <v>265055856.94999999</v>
      </c>
      <c r="E438" s="148">
        <v>-7260685</v>
      </c>
      <c r="F438" s="148">
        <v>257795171.94999999</v>
      </c>
      <c r="G438" s="148">
        <v>0</v>
      </c>
      <c r="H438" s="158">
        <f>SUM(H341:H436)</f>
        <v>257795171.94999999</v>
      </c>
    </row>
    <row r="439" spans="1:8" ht="15.75" x14ac:dyDescent="0.25">
      <c r="A439" s="157"/>
      <c r="B439" s="148"/>
      <c r="C439" s="148"/>
      <c r="D439" s="152" t="s">
        <v>397</v>
      </c>
      <c r="E439" s="152" t="s">
        <v>397</v>
      </c>
      <c r="F439" s="152" t="s">
        <v>397</v>
      </c>
      <c r="G439" s="152" t="s">
        <v>397</v>
      </c>
      <c r="H439" s="170" t="s">
        <v>397</v>
      </c>
    </row>
    <row r="440" spans="1:8" ht="15.75" x14ac:dyDescent="0.25">
      <c r="A440" s="157"/>
      <c r="B440" s="148"/>
      <c r="C440" s="148"/>
      <c r="D440" s="148"/>
      <c r="E440" s="148"/>
      <c r="F440" s="148"/>
      <c r="G440" s="148"/>
      <c r="H440" s="158"/>
    </row>
    <row r="441" spans="1:8" ht="16.5" thickBot="1" x14ac:dyDescent="0.3">
      <c r="A441" s="171"/>
      <c r="B441" s="172"/>
      <c r="C441" s="172"/>
      <c r="D441" s="172"/>
      <c r="E441" s="172"/>
      <c r="F441" s="172"/>
      <c r="G441" s="172"/>
      <c r="H441" s="173">
        <v>10247870.539999992</v>
      </c>
    </row>
    <row r="442" spans="1:8" ht="15.75" x14ac:dyDescent="0.25">
      <c r="A442" s="148"/>
      <c r="B442" s="148"/>
      <c r="C442" s="148"/>
      <c r="D442" s="148"/>
      <c r="E442" s="148"/>
      <c r="F442" s="148"/>
      <c r="G442" s="148"/>
      <c r="H442" s="148"/>
    </row>
    <row r="443" spans="1:8" ht="16.5" thickBot="1" x14ac:dyDescent="0.3">
      <c r="A443" s="148"/>
      <c r="B443" s="148"/>
      <c r="C443" s="148"/>
      <c r="D443" s="148"/>
      <c r="E443" s="148"/>
      <c r="F443" s="148"/>
      <c r="G443" s="148"/>
      <c r="H443" s="148"/>
    </row>
    <row r="444" spans="1:8" ht="15.75" x14ac:dyDescent="0.25">
      <c r="A444" s="154"/>
      <c r="B444" s="155"/>
      <c r="C444" s="155"/>
      <c r="D444" s="155" t="s">
        <v>394</v>
      </c>
      <c r="E444" s="155"/>
      <c r="F444" s="155"/>
      <c r="G444" s="155"/>
      <c r="H444" s="156"/>
    </row>
    <row r="445" spans="1:8" ht="15.75" x14ac:dyDescent="0.25">
      <c r="A445" s="157"/>
      <c r="B445" s="148"/>
      <c r="C445" s="148"/>
      <c r="D445" s="148" t="s">
        <v>580</v>
      </c>
      <c r="E445" s="148"/>
      <c r="F445" s="148"/>
      <c r="G445" s="148"/>
      <c r="H445" s="158"/>
    </row>
    <row r="446" spans="1:8" ht="15.75" x14ac:dyDescent="0.25">
      <c r="A446" s="157" t="s">
        <v>594</v>
      </c>
      <c r="B446" s="148"/>
      <c r="C446" s="148"/>
      <c r="D446" s="148"/>
      <c r="E446" s="153" t="s">
        <v>604</v>
      </c>
      <c r="F446" s="148"/>
      <c r="G446" s="148"/>
      <c r="H446" s="158"/>
    </row>
    <row r="447" spans="1:8" ht="15.75" x14ac:dyDescent="0.25">
      <c r="A447" s="159" t="s">
        <v>397</v>
      </c>
      <c r="B447" s="152"/>
      <c r="C447" s="160" t="s">
        <v>397</v>
      </c>
      <c r="D447" s="160" t="s">
        <v>397</v>
      </c>
      <c r="E447" s="160" t="s">
        <v>397</v>
      </c>
      <c r="F447" s="160" t="s">
        <v>397</v>
      </c>
      <c r="G447" s="160" t="s">
        <v>397</v>
      </c>
      <c r="H447" s="161" t="s">
        <v>397</v>
      </c>
    </row>
    <row r="448" spans="1:8" ht="15.75" x14ac:dyDescent="0.25">
      <c r="A448" s="157" t="s">
        <v>398</v>
      </c>
      <c r="B448" s="148"/>
      <c r="C448" s="162"/>
      <c r="D448" s="150" t="s">
        <v>185</v>
      </c>
      <c r="E448" s="150" t="s">
        <v>185</v>
      </c>
      <c r="F448" s="150" t="s">
        <v>399</v>
      </c>
      <c r="G448" s="150" t="s">
        <v>185</v>
      </c>
      <c r="H448" s="163" t="s">
        <v>400</v>
      </c>
    </row>
    <row r="449" spans="1:8" ht="15.75" x14ac:dyDescent="0.25">
      <c r="A449" s="157"/>
      <c r="B449" s="148"/>
      <c r="C449" s="162"/>
      <c r="D449" s="150" t="s">
        <v>401</v>
      </c>
      <c r="E449" s="150" t="s">
        <v>402</v>
      </c>
      <c r="F449" s="150" t="s">
        <v>402</v>
      </c>
      <c r="G449" s="150" t="s">
        <v>403</v>
      </c>
      <c r="H449" s="163" t="s">
        <v>404</v>
      </c>
    </row>
    <row r="450" spans="1:8" ht="15.75" x14ac:dyDescent="0.25">
      <c r="A450" s="157"/>
      <c r="B450" s="148"/>
      <c r="C450" s="162"/>
      <c r="D450" s="150" t="s">
        <v>405</v>
      </c>
      <c r="E450" s="150" t="s">
        <v>406</v>
      </c>
      <c r="F450" s="148"/>
      <c r="G450" s="150" t="s">
        <v>406</v>
      </c>
      <c r="H450" s="163" t="s">
        <v>581</v>
      </c>
    </row>
    <row r="451" spans="1:8" ht="15.75" x14ac:dyDescent="0.25">
      <c r="A451" s="159" t="s">
        <v>397</v>
      </c>
      <c r="B451" s="152"/>
      <c r="C451" s="160" t="s">
        <v>397</v>
      </c>
      <c r="D451" s="160" t="s">
        <v>397</v>
      </c>
      <c r="E451" s="160" t="s">
        <v>397</v>
      </c>
      <c r="F451" s="160" t="s">
        <v>397</v>
      </c>
      <c r="G451" s="160" t="s">
        <v>397</v>
      </c>
      <c r="H451" s="161" t="s">
        <v>397</v>
      </c>
    </row>
    <row r="452" spans="1:8" ht="15.75" x14ac:dyDescent="0.25">
      <c r="A452" s="157" t="s">
        <v>408</v>
      </c>
      <c r="B452" s="148" t="str">
        <f>C452</f>
        <v>00</v>
      </c>
      <c r="C452" s="164" t="s">
        <v>409</v>
      </c>
      <c r="D452" s="148"/>
      <c r="E452" s="148">
        <v>0</v>
      </c>
      <c r="F452" s="148">
        <v>0</v>
      </c>
      <c r="G452" s="148">
        <v>0</v>
      </c>
      <c r="H452" s="158">
        <v>0</v>
      </c>
    </row>
    <row r="453" spans="1:8" ht="15.75" x14ac:dyDescent="0.25">
      <c r="A453" s="157" t="s">
        <v>410</v>
      </c>
      <c r="B453" s="148" t="str">
        <f t="shared" ref="B453:B516" si="8">C453</f>
        <v>0201A</v>
      </c>
      <c r="C453" s="165" t="s">
        <v>411</v>
      </c>
      <c r="D453" s="148">
        <v>408389.98</v>
      </c>
      <c r="E453" s="148">
        <v>0</v>
      </c>
      <c r="F453" s="148">
        <v>408389.98</v>
      </c>
      <c r="G453" s="148">
        <v>0</v>
      </c>
      <c r="H453" s="158">
        <v>408389.98</v>
      </c>
    </row>
    <row r="454" spans="1:8" ht="15.75" x14ac:dyDescent="0.25">
      <c r="A454" s="157" t="s">
        <v>410</v>
      </c>
      <c r="B454" s="148" t="str">
        <f t="shared" si="8"/>
        <v>0237</v>
      </c>
      <c r="C454" s="165" t="s">
        <v>412</v>
      </c>
      <c r="D454" s="148">
        <v>0</v>
      </c>
      <c r="E454" s="148">
        <v>0</v>
      </c>
      <c r="F454" s="148">
        <v>0</v>
      </c>
      <c r="G454" s="148">
        <v>0</v>
      </c>
      <c r="H454" s="158">
        <v>0</v>
      </c>
    </row>
    <row r="455" spans="1:8" ht="15.75" x14ac:dyDescent="0.25">
      <c r="A455" s="157" t="s">
        <v>413</v>
      </c>
      <c r="B455" s="148" t="str">
        <f t="shared" si="8"/>
        <v>0302A</v>
      </c>
      <c r="C455" s="165" t="s">
        <v>414</v>
      </c>
      <c r="D455" s="148">
        <v>0</v>
      </c>
      <c r="E455" s="148">
        <v>0</v>
      </c>
      <c r="F455" s="148">
        <v>0</v>
      </c>
      <c r="G455" s="148">
        <v>0</v>
      </c>
      <c r="H455" s="158">
        <v>0</v>
      </c>
    </row>
    <row r="456" spans="1:8" ht="15.75" x14ac:dyDescent="0.25">
      <c r="A456" s="157" t="s">
        <v>415</v>
      </c>
      <c r="B456" s="148" t="str">
        <f t="shared" si="8"/>
        <v>0410</v>
      </c>
      <c r="C456" s="165" t="s">
        <v>416</v>
      </c>
      <c r="D456" s="148">
        <v>4430.79</v>
      </c>
      <c r="E456" s="148">
        <v>0</v>
      </c>
      <c r="F456" s="148">
        <v>4430.79</v>
      </c>
      <c r="G456" s="148">
        <v>0</v>
      </c>
      <c r="H456" s="158">
        <v>4430.79</v>
      </c>
    </row>
    <row r="457" spans="1:8" ht="15.75" x14ac:dyDescent="0.25">
      <c r="A457" s="157" t="s">
        <v>417</v>
      </c>
      <c r="B457" s="148" t="str">
        <f t="shared" si="8"/>
        <v>0519A</v>
      </c>
      <c r="C457" s="151" t="s">
        <v>418</v>
      </c>
      <c r="D457" s="148">
        <v>0</v>
      </c>
      <c r="E457" s="148">
        <v>0</v>
      </c>
      <c r="F457" s="148">
        <v>0</v>
      </c>
      <c r="G457" s="148">
        <v>0</v>
      </c>
      <c r="H457" s="158">
        <v>0</v>
      </c>
    </row>
    <row r="458" spans="1:8" ht="15.75" x14ac:dyDescent="0.25">
      <c r="A458" s="157" t="s">
        <v>419</v>
      </c>
      <c r="B458" s="148" t="str">
        <f t="shared" si="8"/>
        <v>0602A</v>
      </c>
      <c r="C458" s="165" t="s">
        <v>420</v>
      </c>
      <c r="D458" s="148">
        <v>0</v>
      </c>
      <c r="E458" s="148">
        <v>0</v>
      </c>
      <c r="F458" s="148">
        <v>0</v>
      </c>
      <c r="G458" s="148">
        <v>0</v>
      </c>
      <c r="H458" s="158">
        <v>0</v>
      </c>
    </row>
    <row r="459" spans="1:8" ht="15.75" x14ac:dyDescent="0.25">
      <c r="A459" s="157" t="s">
        <v>421</v>
      </c>
      <c r="B459" s="148" t="str">
        <f t="shared" si="8"/>
        <v>0719A</v>
      </c>
      <c r="C459" s="151" t="s">
        <v>422</v>
      </c>
      <c r="D459" s="148">
        <v>0</v>
      </c>
      <c r="E459" s="148">
        <v>0</v>
      </c>
      <c r="F459" s="148">
        <v>0</v>
      </c>
      <c r="G459" s="148">
        <v>0</v>
      </c>
      <c r="H459" s="158">
        <v>0</v>
      </c>
    </row>
    <row r="460" spans="1:8" ht="15.75" x14ac:dyDescent="0.25">
      <c r="A460" s="157" t="s">
        <v>423</v>
      </c>
      <c r="B460" s="148" t="str">
        <f t="shared" si="8"/>
        <v>0802A</v>
      </c>
      <c r="C460" s="151" t="s">
        <v>424</v>
      </c>
      <c r="D460" s="148">
        <v>0</v>
      </c>
      <c r="E460" s="148">
        <v>0</v>
      </c>
      <c r="F460" s="148">
        <v>0</v>
      </c>
      <c r="G460" s="148">
        <v>0</v>
      </c>
      <c r="H460" s="158">
        <v>0</v>
      </c>
    </row>
    <row r="461" spans="1:8" ht="15.75" x14ac:dyDescent="0.25">
      <c r="A461" s="157" t="s">
        <v>605</v>
      </c>
      <c r="B461" s="148" t="str">
        <f t="shared" si="8"/>
        <v>1010</v>
      </c>
      <c r="C461" s="166" t="s">
        <v>428</v>
      </c>
      <c r="D461" s="148">
        <v>0</v>
      </c>
      <c r="E461" s="148">
        <v>0</v>
      </c>
      <c r="F461" s="148">
        <v>0</v>
      </c>
      <c r="G461" s="148">
        <v>0</v>
      </c>
      <c r="H461" s="158">
        <v>0</v>
      </c>
    </row>
    <row r="462" spans="1:8" ht="15.75" x14ac:dyDescent="0.25">
      <c r="A462" s="157" t="s">
        <v>429</v>
      </c>
      <c r="B462" s="148" t="str">
        <f t="shared" si="8"/>
        <v>1206A</v>
      </c>
      <c r="C462" s="165" t="s">
        <v>430</v>
      </c>
      <c r="D462" s="148">
        <v>61367.33</v>
      </c>
      <c r="E462" s="148">
        <v>0</v>
      </c>
      <c r="F462" s="148">
        <v>61367.33</v>
      </c>
      <c r="G462" s="148">
        <v>0</v>
      </c>
      <c r="H462" s="158">
        <v>61367.33</v>
      </c>
    </row>
    <row r="463" spans="1:8" ht="15.75" x14ac:dyDescent="0.25">
      <c r="A463" s="157" t="s">
        <v>429</v>
      </c>
      <c r="B463" s="148" t="str">
        <f t="shared" si="8"/>
        <v>1236</v>
      </c>
      <c r="C463" s="165" t="s">
        <v>431</v>
      </c>
      <c r="D463" s="148">
        <v>85906.439999999988</v>
      </c>
      <c r="E463" s="148">
        <v>0</v>
      </c>
      <c r="F463" s="148">
        <v>85906.439999999988</v>
      </c>
      <c r="G463" s="148">
        <v>0</v>
      </c>
      <c r="H463" s="158">
        <v>85906.439999999988</v>
      </c>
    </row>
    <row r="464" spans="1:8" ht="15.75" x14ac:dyDescent="0.25">
      <c r="A464" s="157" t="s">
        <v>432</v>
      </c>
      <c r="B464" s="148" t="str">
        <f t="shared" si="8"/>
        <v>1310</v>
      </c>
      <c r="C464" s="165" t="s">
        <v>433</v>
      </c>
      <c r="D464" s="148">
        <v>0</v>
      </c>
      <c r="E464" s="148">
        <v>0</v>
      </c>
      <c r="F464" s="148">
        <v>0</v>
      </c>
      <c r="G464" s="148">
        <v>0</v>
      </c>
      <c r="H464" s="158">
        <v>0</v>
      </c>
    </row>
    <row r="465" spans="1:8" ht="15.75" x14ac:dyDescent="0.25">
      <c r="A465" s="157" t="s">
        <v>21</v>
      </c>
      <c r="B465" s="148" t="str">
        <f t="shared" si="8"/>
        <v>1524A</v>
      </c>
      <c r="C465" s="165" t="s">
        <v>434</v>
      </c>
      <c r="D465" s="148">
        <v>72610</v>
      </c>
      <c r="E465" s="148">
        <v>0</v>
      </c>
      <c r="F465" s="148">
        <v>72610</v>
      </c>
      <c r="G465" s="148">
        <v>0</v>
      </c>
      <c r="H465" s="158">
        <v>72610</v>
      </c>
    </row>
    <row r="466" spans="1:8" ht="15.75" x14ac:dyDescent="0.25">
      <c r="A466" s="157" t="s">
        <v>284</v>
      </c>
      <c r="B466" s="148" t="str">
        <f t="shared" si="8"/>
        <v>1649</v>
      </c>
      <c r="C466" s="151" t="s">
        <v>435</v>
      </c>
      <c r="D466" s="148">
        <v>0</v>
      </c>
      <c r="E466" s="148">
        <v>0</v>
      </c>
      <c r="F466" s="148">
        <v>0</v>
      </c>
      <c r="G466" s="148">
        <v>0</v>
      </c>
      <c r="H466" s="158">
        <v>0</v>
      </c>
    </row>
    <row r="467" spans="1:8" ht="15.75" x14ac:dyDescent="0.25">
      <c r="A467" s="167" t="s">
        <v>436</v>
      </c>
      <c r="B467" s="148" t="str">
        <f t="shared" si="8"/>
        <v>1710</v>
      </c>
      <c r="C467" s="151" t="s">
        <v>437</v>
      </c>
      <c r="D467" s="148">
        <v>0</v>
      </c>
      <c r="E467" s="148">
        <v>0</v>
      </c>
      <c r="F467" s="148">
        <v>0</v>
      </c>
      <c r="G467" s="148">
        <v>0</v>
      </c>
      <c r="H467" s="158">
        <v>0</v>
      </c>
    </row>
    <row r="468" spans="1:8" ht="15.75" x14ac:dyDescent="0.25">
      <c r="A468" s="167" t="s">
        <v>329</v>
      </c>
      <c r="B468" s="148" t="str">
        <f t="shared" si="8"/>
        <v>1841</v>
      </c>
      <c r="C468" s="151" t="s">
        <v>439</v>
      </c>
      <c r="D468" s="148">
        <v>0</v>
      </c>
      <c r="E468" s="148">
        <v>0</v>
      </c>
      <c r="F468" s="148">
        <v>0</v>
      </c>
      <c r="G468" s="148">
        <v>0</v>
      </c>
      <c r="H468" s="158">
        <v>0</v>
      </c>
    </row>
    <row r="469" spans="1:8" ht="15.75" x14ac:dyDescent="0.25">
      <c r="A469" s="157" t="s">
        <v>440</v>
      </c>
      <c r="B469" s="148" t="str">
        <f t="shared" si="8"/>
        <v>2024A</v>
      </c>
      <c r="C469" s="151" t="s">
        <v>441</v>
      </c>
      <c r="D469" s="148">
        <v>0</v>
      </c>
      <c r="E469" s="148">
        <v>0</v>
      </c>
      <c r="F469" s="148">
        <v>0</v>
      </c>
      <c r="G469" s="148">
        <v>0</v>
      </c>
      <c r="H469" s="158">
        <v>0</v>
      </c>
    </row>
    <row r="470" spans="1:8" ht="15.75" x14ac:dyDescent="0.25">
      <c r="A470" s="157" t="s">
        <v>442</v>
      </c>
      <c r="B470" s="148" t="str">
        <f t="shared" si="8"/>
        <v>2124A</v>
      </c>
      <c r="C470" s="151" t="s">
        <v>443</v>
      </c>
      <c r="D470" s="148">
        <v>0</v>
      </c>
      <c r="E470" s="148">
        <v>0</v>
      </c>
      <c r="F470" s="148">
        <v>0</v>
      </c>
      <c r="G470" s="148">
        <v>0</v>
      </c>
      <c r="H470" s="158">
        <v>0</v>
      </c>
    </row>
    <row r="471" spans="1:8" ht="15.75" x14ac:dyDescent="0.25">
      <c r="A471" s="157" t="s">
        <v>444</v>
      </c>
      <c r="B471" s="148" t="str">
        <f t="shared" si="8"/>
        <v>2249</v>
      </c>
      <c r="C471" s="151" t="s">
        <v>445</v>
      </c>
      <c r="D471" s="148">
        <v>13997.76</v>
      </c>
      <c r="E471" s="148">
        <v>0</v>
      </c>
      <c r="F471" s="148">
        <v>13997.76</v>
      </c>
      <c r="G471" s="148">
        <v>0</v>
      </c>
      <c r="H471" s="158">
        <v>13997.76</v>
      </c>
    </row>
    <row r="472" spans="1:8" ht="15.75" x14ac:dyDescent="0.25">
      <c r="A472" s="157" t="s">
        <v>446</v>
      </c>
      <c r="B472" s="148" t="str">
        <f t="shared" si="8"/>
        <v>2339</v>
      </c>
      <c r="C472" s="151" t="s">
        <v>447</v>
      </c>
      <c r="D472" s="148">
        <v>129.47</v>
      </c>
      <c r="E472" s="148">
        <v>0</v>
      </c>
      <c r="F472" s="148">
        <v>129.47</v>
      </c>
      <c r="G472" s="148">
        <v>0</v>
      </c>
      <c r="H472" s="158">
        <v>129.47</v>
      </c>
    </row>
    <row r="473" spans="1:8" ht="15.75" x14ac:dyDescent="0.25">
      <c r="A473" s="157" t="s">
        <v>448</v>
      </c>
      <c r="B473" s="148" t="str">
        <f t="shared" si="8"/>
        <v>2449</v>
      </c>
      <c r="C473" s="151" t="s">
        <v>449</v>
      </c>
      <c r="D473" s="148">
        <v>0</v>
      </c>
      <c r="E473" s="148">
        <v>0</v>
      </c>
      <c r="F473" s="148">
        <v>0</v>
      </c>
      <c r="G473" s="148">
        <v>0</v>
      </c>
      <c r="H473" s="158">
        <v>0</v>
      </c>
    </row>
    <row r="474" spans="1:8" ht="15.75" x14ac:dyDescent="0.25">
      <c r="A474" s="157" t="s">
        <v>450</v>
      </c>
      <c r="B474" s="148" t="str">
        <f t="shared" si="8"/>
        <v>2503A</v>
      </c>
      <c r="C474" s="165" t="s">
        <v>451</v>
      </c>
      <c r="D474" s="148">
        <v>0</v>
      </c>
      <c r="E474" s="148">
        <v>0</v>
      </c>
      <c r="F474" s="148">
        <v>0</v>
      </c>
      <c r="G474" s="148">
        <v>0</v>
      </c>
      <c r="H474" s="158">
        <v>0</v>
      </c>
    </row>
    <row r="475" spans="1:8" ht="15.75" x14ac:dyDescent="0.25">
      <c r="A475" s="157" t="s">
        <v>452</v>
      </c>
      <c r="B475" s="148" t="str">
        <f t="shared" si="8"/>
        <v>2604A</v>
      </c>
      <c r="C475" s="165" t="s">
        <v>453</v>
      </c>
      <c r="D475" s="148">
        <v>0</v>
      </c>
      <c r="E475" s="148">
        <v>0</v>
      </c>
      <c r="F475" s="148">
        <v>0</v>
      </c>
      <c r="G475" s="148">
        <v>0</v>
      </c>
      <c r="H475" s="158">
        <v>0</v>
      </c>
    </row>
    <row r="476" spans="1:8" ht="15.75" x14ac:dyDescent="0.25">
      <c r="A476" s="157" t="s">
        <v>454</v>
      </c>
      <c r="B476" s="148" t="str">
        <f t="shared" si="8"/>
        <v>2703A</v>
      </c>
      <c r="C476" s="151" t="s">
        <v>455</v>
      </c>
      <c r="D476" s="148">
        <v>1232069.21</v>
      </c>
      <c r="E476" s="148">
        <v>0</v>
      </c>
      <c r="F476" s="148">
        <v>1232069.21</v>
      </c>
      <c r="G476" s="148">
        <v>0</v>
      </c>
      <c r="H476" s="158">
        <v>1232069.21</v>
      </c>
    </row>
    <row r="477" spans="1:8" ht="15.75" x14ac:dyDescent="0.25">
      <c r="A477" s="157" t="s">
        <v>456</v>
      </c>
      <c r="B477" s="148" t="str">
        <f t="shared" si="8"/>
        <v>2824A</v>
      </c>
      <c r="C477" s="151" t="s">
        <v>457</v>
      </c>
      <c r="D477" s="148">
        <v>0</v>
      </c>
      <c r="E477" s="148">
        <v>0</v>
      </c>
      <c r="F477" s="148">
        <v>0</v>
      </c>
      <c r="G477" s="148">
        <v>0</v>
      </c>
      <c r="H477" s="158">
        <v>0</v>
      </c>
    </row>
    <row r="478" spans="1:8" ht="15.75" x14ac:dyDescent="0.25">
      <c r="A478" s="157" t="s">
        <v>458</v>
      </c>
      <c r="B478" s="148" t="str">
        <f t="shared" si="8"/>
        <v>2934</v>
      </c>
      <c r="C478" s="165" t="s">
        <v>459</v>
      </c>
      <c r="D478" s="148">
        <v>0</v>
      </c>
      <c r="E478" s="148">
        <v>0</v>
      </c>
      <c r="F478" s="148">
        <v>0</v>
      </c>
      <c r="G478" s="148">
        <v>0</v>
      </c>
      <c r="H478" s="158">
        <v>0</v>
      </c>
    </row>
    <row r="479" spans="1:8" ht="15.75" x14ac:dyDescent="0.25">
      <c r="A479" s="157" t="s">
        <v>460</v>
      </c>
      <c r="B479" s="148" t="str">
        <f t="shared" si="8"/>
        <v>3049</v>
      </c>
      <c r="C479" s="165" t="s">
        <v>461</v>
      </c>
      <c r="D479" s="148">
        <v>0</v>
      </c>
      <c r="E479" s="148">
        <v>0</v>
      </c>
      <c r="F479" s="148">
        <v>0</v>
      </c>
      <c r="G479" s="148">
        <v>0</v>
      </c>
      <c r="H479" s="158">
        <v>0</v>
      </c>
    </row>
    <row r="480" spans="1:8" ht="15.75" x14ac:dyDescent="0.25">
      <c r="A480" s="157" t="s">
        <v>462</v>
      </c>
      <c r="B480" s="148" t="str">
        <f t="shared" si="8"/>
        <v>3215</v>
      </c>
      <c r="C480" s="151" t="s">
        <v>463</v>
      </c>
      <c r="D480" s="148">
        <v>0</v>
      </c>
      <c r="E480" s="148">
        <v>0</v>
      </c>
      <c r="F480" s="148">
        <v>0</v>
      </c>
      <c r="G480" s="148">
        <v>0</v>
      </c>
      <c r="H480" s="158">
        <v>0</v>
      </c>
    </row>
    <row r="481" spans="1:8" ht="15.75" x14ac:dyDescent="0.25">
      <c r="A481" s="157" t="s">
        <v>464</v>
      </c>
      <c r="B481" s="148" t="str">
        <f t="shared" si="8"/>
        <v>3303A</v>
      </c>
      <c r="C481" s="165" t="s">
        <v>465</v>
      </c>
      <c r="D481" s="148">
        <v>0</v>
      </c>
      <c r="E481" s="148">
        <v>0</v>
      </c>
      <c r="F481" s="148">
        <v>0</v>
      </c>
      <c r="G481" s="148">
        <v>0</v>
      </c>
      <c r="H481" s="158">
        <v>0</v>
      </c>
    </row>
    <row r="482" spans="1:8" ht="15.75" x14ac:dyDescent="0.25">
      <c r="A482" s="157" t="s">
        <v>466</v>
      </c>
      <c r="B482" s="148" t="str">
        <f t="shared" si="8"/>
        <v>3410</v>
      </c>
      <c r="C482" s="151" t="s">
        <v>467</v>
      </c>
      <c r="D482" s="148">
        <v>0</v>
      </c>
      <c r="E482" s="148">
        <v>0</v>
      </c>
      <c r="F482" s="148">
        <v>0</v>
      </c>
      <c r="G482" s="148">
        <v>0</v>
      </c>
      <c r="H482" s="158">
        <v>0</v>
      </c>
    </row>
    <row r="483" spans="1:8" ht="15.75" x14ac:dyDescent="0.25">
      <c r="A483" s="157" t="s">
        <v>468</v>
      </c>
      <c r="B483" s="148" t="str">
        <f t="shared" si="8"/>
        <v>3509A</v>
      </c>
      <c r="C483" s="151" t="s">
        <v>469</v>
      </c>
      <c r="D483" s="148">
        <v>0</v>
      </c>
      <c r="E483" s="148">
        <v>0</v>
      </c>
      <c r="F483" s="148">
        <v>0</v>
      </c>
      <c r="G483" s="148">
        <v>0</v>
      </c>
      <c r="H483" s="158">
        <v>0</v>
      </c>
    </row>
    <row r="484" spans="1:8" ht="15.75" x14ac:dyDescent="0.25">
      <c r="A484" s="157" t="s">
        <v>470</v>
      </c>
      <c r="B484" s="148" t="str">
        <f t="shared" si="8"/>
        <v>3611</v>
      </c>
      <c r="C484" s="151" t="s">
        <v>471</v>
      </c>
      <c r="D484" s="148">
        <v>682.6</v>
      </c>
      <c r="E484" s="148">
        <v>0</v>
      </c>
      <c r="F484" s="148">
        <v>682.6</v>
      </c>
      <c r="G484" s="148">
        <v>0</v>
      </c>
      <c r="H484" s="158">
        <v>682.6</v>
      </c>
    </row>
    <row r="485" spans="1:8" ht="15.75" x14ac:dyDescent="0.25">
      <c r="A485" s="157" t="s">
        <v>472</v>
      </c>
      <c r="B485" s="148" t="str">
        <f t="shared" si="8"/>
        <v>3730</v>
      </c>
      <c r="C485" s="151" t="s">
        <v>473</v>
      </c>
      <c r="D485" s="148">
        <v>0</v>
      </c>
      <c r="E485" s="148">
        <v>0</v>
      </c>
      <c r="F485" s="148">
        <v>0</v>
      </c>
      <c r="G485" s="148">
        <v>0</v>
      </c>
      <c r="H485" s="158">
        <v>0</v>
      </c>
    </row>
    <row r="486" spans="1:8" ht="15.75" x14ac:dyDescent="0.25">
      <c r="A486" s="157" t="s">
        <v>474</v>
      </c>
      <c r="B486" s="148" t="str">
        <f t="shared" si="8"/>
        <v>3831</v>
      </c>
      <c r="C486" s="151" t="s">
        <v>475</v>
      </c>
      <c r="D486" s="148">
        <v>0</v>
      </c>
      <c r="E486" s="148">
        <v>0</v>
      </c>
      <c r="F486" s="148">
        <v>0</v>
      </c>
      <c r="G486" s="148">
        <v>0</v>
      </c>
      <c r="H486" s="158">
        <v>0</v>
      </c>
    </row>
    <row r="487" spans="1:8" ht="15.75" x14ac:dyDescent="0.25">
      <c r="A487" s="157" t="s">
        <v>476</v>
      </c>
      <c r="B487" s="148" t="str">
        <f t="shared" si="8"/>
        <v>3909A</v>
      </c>
      <c r="C487" s="151" t="s">
        <v>477</v>
      </c>
      <c r="D487" s="148">
        <v>0</v>
      </c>
      <c r="E487" s="148">
        <v>0</v>
      </c>
      <c r="F487" s="148">
        <v>0</v>
      </c>
      <c r="G487" s="148">
        <v>0</v>
      </c>
      <c r="H487" s="158">
        <v>0</v>
      </c>
    </row>
    <row r="488" spans="1:8" ht="15.75" x14ac:dyDescent="0.25">
      <c r="A488" s="157" t="s">
        <v>478</v>
      </c>
      <c r="B488" s="148" t="str">
        <f t="shared" si="8"/>
        <v>4012</v>
      </c>
      <c r="C488" s="151" t="s">
        <v>479</v>
      </c>
      <c r="D488" s="148">
        <v>4503.57</v>
      </c>
      <c r="E488" s="148">
        <v>0</v>
      </c>
      <c r="F488" s="148">
        <v>4503.57</v>
      </c>
      <c r="G488" s="148">
        <v>0</v>
      </c>
      <c r="H488" s="158">
        <v>4503.57</v>
      </c>
    </row>
    <row r="489" spans="1:8" ht="15.75" x14ac:dyDescent="0.25">
      <c r="A489" s="157" t="s">
        <v>478</v>
      </c>
      <c r="B489" s="148" t="str">
        <f t="shared" si="8"/>
        <v>4033</v>
      </c>
      <c r="C489" s="151" t="s">
        <v>480</v>
      </c>
      <c r="D489" s="148">
        <v>68.209999999999994</v>
      </c>
      <c r="E489" s="148">
        <v>0</v>
      </c>
      <c r="F489" s="148">
        <v>68.209999999999994</v>
      </c>
      <c r="G489" s="148">
        <v>0</v>
      </c>
      <c r="H489" s="158">
        <v>68.209999999999994</v>
      </c>
    </row>
    <row r="490" spans="1:8" ht="15.75" x14ac:dyDescent="0.25">
      <c r="A490" s="157" t="s">
        <v>481</v>
      </c>
      <c r="B490" s="148" t="str">
        <f t="shared" si="8"/>
        <v>4110</v>
      </c>
      <c r="C490" s="165" t="s">
        <v>482</v>
      </c>
      <c r="D490" s="148">
        <v>1025.26</v>
      </c>
      <c r="E490" s="148">
        <v>0</v>
      </c>
      <c r="F490" s="148">
        <v>1025.26</v>
      </c>
      <c r="G490" s="148">
        <v>0</v>
      </c>
      <c r="H490" s="158">
        <v>1025.26</v>
      </c>
    </row>
    <row r="491" spans="1:8" ht="15.75" x14ac:dyDescent="0.25">
      <c r="A491" s="157" t="s">
        <v>481</v>
      </c>
      <c r="B491" s="148" t="str">
        <f t="shared" si="8"/>
        <v>4128</v>
      </c>
      <c r="C491" s="165" t="s">
        <v>483</v>
      </c>
      <c r="D491" s="148">
        <v>1842436.17</v>
      </c>
      <c r="E491" s="148">
        <v>0</v>
      </c>
      <c r="F491" s="148">
        <v>1842436.17</v>
      </c>
      <c r="G491" s="148">
        <v>0</v>
      </c>
      <c r="H491" s="158">
        <v>1842436.17</v>
      </c>
    </row>
    <row r="492" spans="1:8" ht="15.75" x14ac:dyDescent="0.25">
      <c r="A492" s="157" t="s">
        <v>481</v>
      </c>
      <c r="B492" s="148" t="str">
        <f t="shared" si="8"/>
        <v>4125</v>
      </c>
      <c r="C492" s="168" t="s">
        <v>484</v>
      </c>
      <c r="D492" s="148">
        <v>0</v>
      </c>
      <c r="E492" s="148">
        <v>0</v>
      </c>
      <c r="F492" s="148">
        <v>0</v>
      </c>
      <c r="G492" s="148">
        <v>0</v>
      </c>
      <c r="H492" s="158">
        <v>0</v>
      </c>
    </row>
    <row r="493" spans="1:8" ht="15.75" x14ac:dyDescent="0.25">
      <c r="A493" s="157" t="s">
        <v>485</v>
      </c>
      <c r="B493" s="148" t="str">
        <f t="shared" si="8"/>
        <v>4210</v>
      </c>
      <c r="C493" s="165" t="s">
        <v>486</v>
      </c>
      <c r="D493" s="148">
        <v>403.33</v>
      </c>
      <c r="E493" s="148">
        <v>0</v>
      </c>
      <c r="F493" s="148">
        <v>403.33</v>
      </c>
      <c r="G493" s="148">
        <v>0</v>
      </c>
      <c r="H493" s="158">
        <v>403.33</v>
      </c>
    </row>
    <row r="494" spans="1:8" ht="15.75" x14ac:dyDescent="0.25">
      <c r="A494" s="157" t="s">
        <v>248</v>
      </c>
      <c r="B494" s="148" t="str">
        <f t="shared" si="8"/>
        <v>4316</v>
      </c>
      <c r="C494" s="165" t="s">
        <v>487</v>
      </c>
      <c r="D494" s="148">
        <v>1775854.97</v>
      </c>
      <c r="E494" s="148">
        <v>0</v>
      </c>
      <c r="F494" s="148">
        <v>1775854.97</v>
      </c>
      <c r="G494" s="148">
        <v>0</v>
      </c>
      <c r="H494" s="158">
        <v>1775854.97</v>
      </c>
    </row>
    <row r="495" spans="1:8" ht="15.75" x14ac:dyDescent="0.25">
      <c r="A495" s="157" t="s">
        <v>248</v>
      </c>
      <c r="B495" s="148" t="str">
        <f t="shared" si="8"/>
        <v>4325</v>
      </c>
      <c r="C495" s="168" t="s">
        <v>488</v>
      </c>
      <c r="D495" s="148">
        <v>0</v>
      </c>
      <c r="E495" s="148">
        <v>0</v>
      </c>
      <c r="F495" s="148">
        <v>0</v>
      </c>
      <c r="G495" s="148">
        <v>0</v>
      </c>
      <c r="H495" s="158">
        <v>0</v>
      </c>
    </row>
    <row r="496" spans="1:8" ht="15.75" x14ac:dyDescent="0.25">
      <c r="A496" s="157" t="s">
        <v>489</v>
      </c>
      <c r="B496" s="148" t="str">
        <f t="shared" si="8"/>
        <v>4435</v>
      </c>
      <c r="C496" s="165" t="s">
        <v>490</v>
      </c>
      <c r="D496" s="148">
        <v>0</v>
      </c>
      <c r="E496" s="148">
        <v>0</v>
      </c>
      <c r="F496" s="148">
        <v>0</v>
      </c>
      <c r="G496" s="148">
        <v>0</v>
      </c>
      <c r="H496" s="158">
        <v>0</v>
      </c>
    </row>
    <row r="497" spans="1:8" ht="15.75" x14ac:dyDescent="0.25">
      <c r="A497" s="157" t="s">
        <v>491</v>
      </c>
      <c r="B497" s="148" t="str">
        <f t="shared" si="8"/>
        <v>4510</v>
      </c>
      <c r="C497" s="165" t="s">
        <v>492</v>
      </c>
      <c r="D497" s="148">
        <v>0</v>
      </c>
      <c r="E497" s="148">
        <v>0</v>
      </c>
      <c r="F497" s="148">
        <v>0</v>
      </c>
      <c r="G497" s="148">
        <v>0</v>
      </c>
      <c r="H497" s="158">
        <v>0</v>
      </c>
    </row>
    <row r="498" spans="1:8" ht="15.75" x14ac:dyDescent="0.25">
      <c r="A498" s="157" t="s">
        <v>493</v>
      </c>
      <c r="B498" s="148" t="str">
        <f t="shared" si="8"/>
        <v>4612</v>
      </c>
      <c r="C498" s="165" t="s">
        <v>494</v>
      </c>
      <c r="D498" s="148">
        <v>2840.55</v>
      </c>
      <c r="E498" s="148">
        <v>0</v>
      </c>
      <c r="F498" s="148">
        <v>2840.55</v>
      </c>
      <c r="G498" s="148">
        <v>0</v>
      </c>
      <c r="H498" s="158">
        <v>2840.55</v>
      </c>
    </row>
    <row r="499" spans="1:8" ht="15.75" x14ac:dyDescent="0.25">
      <c r="A499" s="157" t="s">
        <v>495</v>
      </c>
      <c r="B499" s="148" t="str">
        <f t="shared" si="8"/>
        <v>4711</v>
      </c>
      <c r="C499" s="165" t="s">
        <v>496</v>
      </c>
      <c r="D499" s="148">
        <v>2213.44</v>
      </c>
      <c r="E499" s="148">
        <v>0</v>
      </c>
      <c r="F499" s="148">
        <v>2213.44</v>
      </c>
      <c r="G499" s="148">
        <v>0</v>
      </c>
      <c r="H499" s="158">
        <v>2213.44</v>
      </c>
    </row>
    <row r="500" spans="1:8" ht="15.75" x14ac:dyDescent="0.25">
      <c r="A500" s="157" t="s">
        <v>497</v>
      </c>
      <c r="B500" s="148" t="str">
        <f t="shared" si="8"/>
        <v>4815</v>
      </c>
      <c r="C500" s="165" t="s">
        <v>498</v>
      </c>
      <c r="D500" s="148">
        <v>3582.6400000000003</v>
      </c>
      <c r="E500" s="148">
        <v>0</v>
      </c>
      <c r="F500" s="148">
        <v>3582.6400000000003</v>
      </c>
      <c r="G500" s="148">
        <v>0</v>
      </c>
      <c r="H500" s="158">
        <v>3582.6400000000003</v>
      </c>
    </row>
    <row r="501" spans="1:8" ht="15.75" x14ac:dyDescent="0.25">
      <c r="A501" s="157" t="s">
        <v>499</v>
      </c>
      <c r="B501" s="148" t="str">
        <f t="shared" si="8"/>
        <v>4949</v>
      </c>
      <c r="C501" s="165" t="s">
        <v>500</v>
      </c>
      <c r="D501" s="148">
        <v>0</v>
      </c>
      <c r="E501" s="148">
        <v>0</v>
      </c>
      <c r="F501" s="148">
        <v>0</v>
      </c>
      <c r="G501" s="148">
        <v>0</v>
      </c>
      <c r="H501" s="158">
        <v>0</v>
      </c>
    </row>
    <row r="502" spans="1:8" ht="15.75" x14ac:dyDescent="0.25">
      <c r="A502" s="157" t="s">
        <v>501</v>
      </c>
      <c r="B502" s="148" t="str">
        <f t="shared" si="8"/>
        <v>5019A</v>
      </c>
      <c r="C502" s="165" t="s">
        <v>502</v>
      </c>
      <c r="D502" s="148">
        <v>0</v>
      </c>
      <c r="E502" s="148">
        <v>0</v>
      </c>
      <c r="F502" s="148">
        <v>0</v>
      </c>
      <c r="G502" s="148">
        <v>0</v>
      </c>
      <c r="H502" s="158">
        <v>0</v>
      </c>
    </row>
    <row r="503" spans="1:8" ht="15.75" x14ac:dyDescent="0.25">
      <c r="A503" s="157" t="s">
        <v>503</v>
      </c>
      <c r="B503" s="148" t="str">
        <f t="shared" si="8"/>
        <v>5119A</v>
      </c>
      <c r="C503" s="165" t="s">
        <v>504</v>
      </c>
      <c r="D503" s="148">
        <v>0</v>
      </c>
      <c r="E503" s="148">
        <v>0</v>
      </c>
      <c r="F503" s="148">
        <v>0</v>
      </c>
      <c r="G503" s="148">
        <v>0</v>
      </c>
      <c r="H503" s="158">
        <v>0</v>
      </c>
    </row>
    <row r="504" spans="1:8" ht="15.75" x14ac:dyDescent="0.25">
      <c r="A504" s="157" t="s">
        <v>505</v>
      </c>
      <c r="B504" s="148" t="str">
        <f t="shared" si="8"/>
        <v>5219A</v>
      </c>
      <c r="C504" s="165" t="s">
        <v>506</v>
      </c>
      <c r="D504" s="148">
        <v>0</v>
      </c>
      <c r="E504" s="148">
        <v>0</v>
      </c>
      <c r="F504" s="148">
        <v>0</v>
      </c>
      <c r="G504" s="148">
        <v>0</v>
      </c>
      <c r="H504" s="158">
        <v>0</v>
      </c>
    </row>
    <row r="505" spans="1:8" ht="15.75" x14ac:dyDescent="0.25">
      <c r="A505" s="157" t="s">
        <v>507</v>
      </c>
      <c r="B505" s="148" t="str">
        <f t="shared" si="8"/>
        <v>5319A</v>
      </c>
      <c r="C505" s="165" t="s">
        <v>508</v>
      </c>
      <c r="D505" s="148">
        <v>462.6</v>
      </c>
      <c r="E505" s="148">
        <v>0</v>
      </c>
      <c r="F505" s="148">
        <v>462.6</v>
      </c>
      <c r="G505" s="148">
        <v>0</v>
      </c>
      <c r="H505" s="158">
        <v>462.6</v>
      </c>
    </row>
    <row r="506" spans="1:8" ht="15.75" x14ac:dyDescent="0.25">
      <c r="A506" s="157" t="s">
        <v>270</v>
      </c>
      <c r="B506" s="148" t="str">
        <f t="shared" si="8"/>
        <v>5438</v>
      </c>
      <c r="C506" s="165" t="s">
        <v>509</v>
      </c>
      <c r="D506" s="148">
        <v>405.84000000000003</v>
      </c>
      <c r="E506" s="148">
        <v>0</v>
      </c>
      <c r="F506" s="148">
        <v>405.84000000000003</v>
      </c>
      <c r="G506" s="148">
        <v>0</v>
      </c>
      <c r="H506" s="158">
        <v>405.84000000000003</v>
      </c>
    </row>
    <row r="507" spans="1:8" ht="15.75" x14ac:dyDescent="0.25">
      <c r="A507" s="157" t="s">
        <v>264</v>
      </c>
      <c r="B507" s="148" t="str">
        <f t="shared" si="8"/>
        <v>5526</v>
      </c>
      <c r="C507" s="165" t="s">
        <v>510</v>
      </c>
      <c r="D507" s="148">
        <v>111408.04000000001</v>
      </c>
      <c r="E507" s="148">
        <v>0</v>
      </c>
      <c r="F507" s="148">
        <v>111408.04000000001</v>
      </c>
      <c r="G507" s="148">
        <v>0</v>
      </c>
      <c r="H507" s="158">
        <v>111408.04000000001</v>
      </c>
    </row>
    <row r="508" spans="1:8" ht="15.75" x14ac:dyDescent="0.25">
      <c r="A508" s="157" t="s">
        <v>276</v>
      </c>
      <c r="B508" s="148" t="str">
        <f t="shared" si="8"/>
        <v>5719A</v>
      </c>
      <c r="C508" s="165" t="s">
        <v>511</v>
      </c>
      <c r="D508" s="148">
        <v>0</v>
      </c>
      <c r="E508" s="148">
        <v>0</v>
      </c>
      <c r="F508" s="148">
        <v>0</v>
      </c>
      <c r="G508" s="148">
        <v>0</v>
      </c>
      <c r="H508" s="158">
        <v>0</v>
      </c>
    </row>
    <row r="509" spans="1:8" ht="15.75" x14ac:dyDescent="0.25">
      <c r="A509" s="157" t="s">
        <v>512</v>
      </c>
      <c r="B509" s="148" t="str">
        <f t="shared" si="8"/>
        <v>5819A</v>
      </c>
      <c r="C509" s="165" t="s">
        <v>513</v>
      </c>
      <c r="D509" s="148">
        <v>3110560.62</v>
      </c>
      <c r="E509" s="148">
        <v>0</v>
      </c>
      <c r="F509" s="148">
        <v>3110560.62</v>
      </c>
      <c r="G509" s="148">
        <v>0</v>
      </c>
      <c r="H509" s="158">
        <v>3110560.62</v>
      </c>
    </row>
    <row r="510" spans="1:8" ht="15.75" x14ac:dyDescent="0.25">
      <c r="A510" s="157" t="s">
        <v>512</v>
      </c>
      <c r="B510" s="148" t="str">
        <f t="shared" si="8"/>
        <v>5829</v>
      </c>
      <c r="C510" s="165" t="s">
        <v>514</v>
      </c>
      <c r="D510" s="148">
        <v>0</v>
      </c>
      <c r="E510" s="148">
        <v>0</v>
      </c>
      <c r="F510" s="148">
        <v>0</v>
      </c>
      <c r="G510" s="148">
        <v>0</v>
      </c>
      <c r="H510" s="158">
        <v>0</v>
      </c>
    </row>
    <row r="511" spans="1:8" ht="15.75" x14ac:dyDescent="0.25">
      <c r="A511" s="157" t="s">
        <v>515</v>
      </c>
      <c r="B511" s="148" t="str">
        <f t="shared" si="8"/>
        <v>5919A</v>
      </c>
      <c r="C511" s="165" t="s">
        <v>516</v>
      </c>
      <c r="D511" s="148">
        <v>0</v>
      </c>
      <c r="E511" s="148">
        <v>0</v>
      </c>
      <c r="F511" s="148">
        <v>0</v>
      </c>
      <c r="G511" s="148">
        <v>0</v>
      </c>
      <c r="H511" s="158">
        <v>0</v>
      </c>
    </row>
    <row r="512" spans="1:8" ht="15.75" x14ac:dyDescent="0.25">
      <c r="A512" s="157" t="s">
        <v>274</v>
      </c>
      <c r="B512" s="148" t="str">
        <f t="shared" si="8"/>
        <v>6019A</v>
      </c>
      <c r="C512" s="151" t="s">
        <v>517</v>
      </c>
      <c r="D512" s="148">
        <v>0</v>
      </c>
      <c r="E512" s="148">
        <v>0</v>
      </c>
      <c r="F512" s="148">
        <v>0</v>
      </c>
      <c r="G512" s="148">
        <v>0</v>
      </c>
      <c r="H512" s="158">
        <v>0</v>
      </c>
    </row>
    <row r="513" spans="1:8" ht="15.75" x14ac:dyDescent="0.25">
      <c r="A513" s="157" t="s">
        <v>518</v>
      </c>
      <c r="B513" s="148" t="str">
        <f t="shared" si="8"/>
        <v>6119A</v>
      </c>
      <c r="C513" s="151" t="s">
        <v>519</v>
      </c>
      <c r="D513" s="148">
        <v>0</v>
      </c>
      <c r="E513" s="148">
        <v>0</v>
      </c>
      <c r="F513" s="148">
        <v>0</v>
      </c>
      <c r="G513" s="148">
        <v>0</v>
      </c>
      <c r="H513" s="158">
        <v>0</v>
      </c>
    </row>
    <row r="514" spans="1:8" ht="15.75" x14ac:dyDescent="0.25">
      <c r="A514" s="157" t="s">
        <v>520</v>
      </c>
      <c r="B514" s="148" t="str">
        <f t="shared" si="8"/>
        <v>6249</v>
      </c>
      <c r="C514" s="165" t="s">
        <v>521</v>
      </c>
      <c r="D514" s="148">
        <v>11224.69</v>
      </c>
      <c r="E514" s="148">
        <v>0</v>
      </c>
      <c r="F514" s="148">
        <v>11224.69</v>
      </c>
      <c r="G514" s="148">
        <v>0</v>
      </c>
      <c r="H514" s="158">
        <v>11224.69</v>
      </c>
    </row>
    <row r="515" spans="1:8" ht="15.75" x14ac:dyDescent="0.25">
      <c r="A515" s="157" t="s">
        <v>522</v>
      </c>
      <c r="B515" s="148" t="str">
        <f t="shared" si="8"/>
        <v>6329</v>
      </c>
      <c r="C515" s="165" t="s">
        <v>523</v>
      </c>
      <c r="D515" s="148">
        <v>4883</v>
      </c>
      <c r="E515" s="148">
        <v>0</v>
      </c>
      <c r="F515" s="148">
        <v>4883</v>
      </c>
      <c r="G515" s="148">
        <v>0</v>
      </c>
      <c r="H515" s="158">
        <v>4883</v>
      </c>
    </row>
    <row r="516" spans="1:8" ht="15.75" x14ac:dyDescent="0.25">
      <c r="A516" s="157" t="s">
        <v>524</v>
      </c>
      <c r="B516" s="148" t="str">
        <f t="shared" si="8"/>
        <v>6407</v>
      </c>
      <c r="C516" s="165" t="s">
        <v>525</v>
      </c>
      <c r="D516" s="148">
        <v>0</v>
      </c>
      <c r="E516" s="148">
        <v>0</v>
      </c>
      <c r="F516" s="148">
        <v>0</v>
      </c>
      <c r="G516" s="148">
        <v>0</v>
      </c>
      <c r="H516" s="158">
        <v>0</v>
      </c>
    </row>
    <row r="517" spans="1:8" ht="15.75" x14ac:dyDescent="0.25">
      <c r="A517" s="157" t="s">
        <v>526</v>
      </c>
      <c r="B517" s="148" t="str">
        <f t="shared" ref="B517:B547" si="9">C517</f>
        <v>6519A</v>
      </c>
      <c r="C517" s="165" t="s">
        <v>527</v>
      </c>
      <c r="D517" s="148">
        <v>0</v>
      </c>
      <c r="E517" s="148">
        <v>0</v>
      </c>
      <c r="F517" s="148">
        <v>0</v>
      </c>
      <c r="G517" s="148">
        <v>0</v>
      </c>
      <c r="H517" s="158">
        <v>0</v>
      </c>
    </row>
    <row r="518" spans="1:8" ht="15.75" x14ac:dyDescent="0.25">
      <c r="A518" s="157" t="s">
        <v>528</v>
      </c>
      <c r="B518" s="148" t="str">
        <f t="shared" si="9"/>
        <v>6619A</v>
      </c>
      <c r="C518" s="165" t="s">
        <v>529</v>
      </c>
      <c r="D518" s="148">
        <v>0</v>
      </c>
      <c r="E518" s="148">
        <v>0</v>
      </c>
      <c r="F518" s="148">
        <v>0</v>
      </c>
      <c r="G518" s="148">
        <v>0</v>
      </c>
      <c r="H518" s="158">
        <v>0</v>
      </c>
    </row>
    <row r="519" spans="1:8" ht="15.75" x14ac:dyDescent="0.25">
      <c r="A519" s="157" t="s">
        <v>530</v>
      </c>
      <c r="B519" s="148" t="str">
        <f t="shared" si="9"/>
        <v>6709A</v>
      </c>
      <c r="C519" s="165" t="s">
        <v>531</v>
      </c>
      <c r="D519" s="148">
        <v>378.28999999999996</v>
      </c>
      <c r="E519" s="148">
        <v>0</v>
      </c>
      <c r="F519" s="148">
        <v>378.28999999999996</v>
      </c>
      <c r="G519" s="148">
        <v>0</v>
      </c>
      <c r="H519" s="158">
        <v>378.28999999999996</v>
      </c>
    </row>
    <row r="520" spans="1:8" ht="15.75" x14ac:dyDescent="0.25">
      <c r="A520" s="157" t="s">
        <v>530</v>
      </c>
      <c r="B520" s="148" t="str">
        <f t="shared" si="9"/>
        <v>6733</v>
      </c>
      <c r="C520" s="165" t="s">
        <v>532</v>
      </c>
      <c r="D520" s="148">
        <v>0</v>
      </c>
      <c r="E520" s="148">
        <v>0</v>
      </c>
      <c r="F520" s="148">
        <v>0</v>
      </c>
      <c r="G520" s="148">
        <v>0</v>
      </c>
      <c r="H520" s="158">
        <v>0</v>
      </c>
    </row>
    <row r="521" spans="1:8" ht="15.75" x14ac:dyDescent="0.25">
      <c r="A521" s="157" t="s">
        <v>533</v>
      </c>
      <c r="B521" s="148" t="str">
        <f t="shared" si="9"/>
        <v>6840</v>
      </c>
      <c r="C521" s="168" t="s">
        <v>534</v>
      </c>
      <c r="D521" s="148">
        <v>0</v>
      </c>
      <c r="E521" s="148">
        <v>0</v>
      </c>
      <c r="F521" s="148">
        <v>0</v>
      </c>
      <c r="G521" s="148">
        <v>0</v>
      </c>
      <c r="H521" s="158">
        <v>0</v>
      </c>
    </row>
    <row r="522" spans="1:8" ht="15.75" x14ac:dyDescent="0.25">
      <c r="A522" s="157" t="s">
        <v>535</v>
      </c>
      <c r="B522" s="148" t="str">
        <f t="shared" si="9"/>
        <v>7208</v>
      </c>
      <c r="C522" s="165" t="s">
        <v>536</v>
      </c>
      <c r="D522" s="148">
        <v>1498</v>
      </c>
      <c r="E522" s="148">
        <v>0</v>
      </c>
      <c r="F522" s="148">
        <v>1498</v>
      </c>
      <c r="G522" s="148">
        <v>0</v>
      </c>
      <c r="H522" s="158">
        <v>1498</v>
      </c>
    </row>
    <row r="523" spans="1:8" ht="15.75" x14ac:dyDescent="0.25">
      <c r="A523" s="157" t="s">
        <v>347</v>
      </c>
      <c r="B523" s="148" t="str">
        <f t="shared" si="9"/>
        <v>7305A</v>
      </c>
      <c r="C523" s="165" t="s">
        <v>537</v>
      </c>
      <c r="D523" s="148">
        <v>0</v>
      </c>
      <c r="E523" s="148">
        <v>0</v>
      </c>
      <c r="F523" s="148">
        <v>0</v>
      </c>
      <c r="G523" s="148">
        <v>0</v>
      </c>
      <c r="H523" s="158">
        <v>0</v>
      </c>
    </row>
    <row r="524" spans="1:8" ht="15.75" x14ac:dyDescent="0.25">
      <c r="A524" s="157" t="s">
        <v>538</v>
      </c>
      <c r="B524" s="148" t="str">
        <f t="shared" si="9"/>
        <v>7405A</v>
      </c>
      <c r="C524" s="165" t="s">
        <v>539</v>
      </c>
      <c r="D524" s="148">
        <v>84337.279999999999</v>
      </c>
      <c r="E524" s="148">
        <v>0</v>
      </c>
      <c r="F524" s="148">
        <v>84337.279999999999</v>
      </c>
      <c r="G524" s="148">
        <v>0</v>
      </c>
      <c r="H524" s="158">
        <v>84337.279999999999</v>
      </c>
    </row>
    <row r="525" spans="1:8" ht="15.75" x14ac:dyDescent="0.25">
      <c r="A525" s="157" t="s">
        <v>538</v>
      </c>
      <c r="B525" s="148" t="str">
        <f t="shared" si="9"/>
        <v>7425</v>
      </c>
      <c r="C525" s="168" t="s">
        <v>540</v>
      </c>
      <c r="D525" s="148">
        <v>0</v>
      </c>
      <c r="E525" s="148">
        <v>0</v>
      </c>
      <c r="F525" s="148">
        <v>0</v>
      </c>
      <c r="G525" s="148">
        <v>0</v>
      </c>
      <c r="H525" s="158">
        <v>0</v>
      </c>
    </row>
    <row r="526" spans="1:8" ht="15.75" x14ac:dyDescent="0.25">
      <c r="A526" s="157" t="s">
        <v>541</v>
      </c>
      <c r="B526" s="148" t="str">
        <f t="shared" si="9"/>
        <v>7538</v>
      </c>
      <c r="C526" s="151" t="s">
        <v>542</v>
      </c>
      <c r="D526" s="148">
        <v>4149.41</v>
      </c>
      <c r="E526" s="148">
        <v>0</v>
      </c>
      <c r="F526" s="148">
        <v>4149.41</v>
      </c>
      <c r="G526" s="148">
        <v>0</v>
      </c>
      <c r="H526" s="158">
        <v>4149.41</v>
      </c>
    </row>
    <row r="527" spans="1:8" ht="15.75" x14ac:dyDescent="0.25">
      <c r="A527" s="157" t="s">
        <v>541</v>
      </c>
      <c r="B527" s="148" t="str">
        <f t="shared" si="9"/>
        <v>7525</v>
      </c>
      <c r="C527" s="166" t="s">
        <v>543</v>
      </c>
      <c r="D527" s="148">
        <v>0</v>
      </c>
      <c r="E527" s="148">
        <v>0</v>
      </c>
      <c r="F527" s="148">
        <v>0</v>
      </c>
      <c r="G527" s="148">
        <v>0</v>
      </c>
      <c r="H527" s="158">
        <v>0</v>
      </c>
    </row>
    <row r="528" spans="1:8" ht="15.75" x14ac:dyDescent="0.25">
      <c r="A528" s="157" t="s">
        <v>544</v>
      </c>
      <c r="B528" s="148" t="str">
        <f t="shared" si="9"/>
        <v>7932</v>
      </c>
      <c r="C528" s="165" t="s">
        <v>545</v>
      </c>
      <c r="D528" s="148">
        <v>0</v>
      </c>
      <c r="E528" s="148">
        <v>0</v>
      </c>
      <c r="F528" s="148">
        <v>0</v>
      </c>
      <c r="G528" s="148">
        <v>0</v>
      </c>
      <c r="H528" s="158">
        <v>0</v>
      </c>
    </row>
    <row r="529" spans="1:8" ht="15.75" x14ac:dyDescent="0.25">
      <c r="A529" s="157" t="s">
        <v>548</v>
      </c>
      <c r="B529" s="148" t="str">
        <f t="shared" si="9"/>
        <v>8132</v>
      </c>
      <c r="C529" s="165" t="s">
        <v>549</v>
      </c>
      <c r="D529" s="148">
        <v>0</v>
      </c>
      <c r="E529" s="148">
        <v>0</v>
      </c>
      <c r="F529" s="148">
        <v>0</v>
      </c>
      <c r="G529" s="148">
        <v>0</v>
      </c>
      <c r="H529" s="158">
        <v>0</v>
      </c>
    </row>
    <row r="530" spans="1:8" ht="15.75" x14ac:dyDescent="0.25">
      <c r="A530" s="157" t="s">
        <v>333</v>
      </c>
      <c r="B530" s="148" t="str">
        <f t="shared" si="9"/>
        <v>8440</v>
      </c>
      <c r="C530" s="165" t="s">
        <v>552</v>
      </c>
      <c r="D530" s="148">
        <v>0</v>
      </c>
      <c r="E530" s="148">
        <v>0</v>
      </c>
      <c r="F530" s="148">
        <v>0</v>
      </c>
      <c r="G530" s="148">
        <v>0</v>
      </c>
      <c r="H530" s="158">
        <v>0</v>
      </c>
    </row>
    <row r="531" spans="1:8" ht="15.75" x14ac:dyDescent="0.25">
      <c r="A531" s="157" t="s">
        <v>553</v>
      </c>
      <c r="B531" s="148" t="str">
        <f t="shared" si="9"/>
        <v>8809A</v>
      </c>
      <c r="C531" s="165" t="s">
        <v>554</v>
      </c>
      <c r="D531" s="148">
        <v>1277.27</v>
      </c>
      <c r="E531" s="148">
        <v>0</v>
      </c>
      <c r="F531" s="148">
        <v>1277.27</v>
      </c>
      <c r="G531" s="148">
        <v>0</v>
      </c>
      <c r="H531" s="158">
        <v>1277.27</v>
      </c>
    </row>
    <row r="532" spans="1:8" ht="15.75" x14ac:dyDescent="0.25">
      <c r="A532" s="157" t="s">
        <v>555</v>
      </c>
      <c r="B532" s="148" t="str">
        <f t="shared" si="9"/>
        <v>9040</v>
      </c>
      <c r="C532" s="151" t="s">
        <v>556</v>
      </c>
      <c r="D532" s="148">
        <v>0</v>
      </c>
      <c r="E532" s="148">
        <v>0</v>
      </c>
      <c r="F532" s="148">
        <v>0</v>
      </c>
      <c r="G532" s="148">
        <v>0</v>
      </c>
      <c r="H532" s="158">
        <v>0</v>
      </c>
    </row>
    <row r="533" spans="1:8" ht="15.75" x14ac:dyDescent="0.25">
      <c r="A533" s="157" t="s">
        <v>557</v>
      </c>
      <c r="B533" s="148" t="str">
        <f t="shared" si="9"/>
        <v>9201A</v>
      </c>
      <c r="C533" s="151" t="s">
        <v>558</v>
      </c>
      <c r="D533" s="148">
        <v>8696.3799999999992</v>
      </c>
      <c r="E533" s="148">
        <v>0</v>
      </c>
      <c r="F533" s="148">
        <v>8696.3799999999992</v>
      </c>
      <c r="G533" s="148">
        <v>0</v>
      </c>
      <c r="H533" s="158">
        <v>8696.3799999999992</v>
      </c>
    </row>
    <row r="534" spans="1:8" ht="15.75" x14ac:dyDescent="0.25">
      <c r="A534" s="157" t="s">
        <v>559</v>
      </c>
      <c r="B534" s="148" t="str">
        <f t="shared" si="9"/>
        <v>9301A</v>
      </c>
      <c r="C534" s="151" t="s">
        <v>560</v>
      </c>
      <c r="D534" s="148">
        <v>0</v>
      </c>
      <c r="E534" s="148">
        <v>0</v>
      </c>
      <c r="F534" s="148">
        <v>0</v>
      </c>
      <c r="G534" s="148">
        <v>0</v>
      </c>
      <c r="H534" s="158">
        <v>0</v>
      </c>
    </row>
    <row r="535" spans="1:8" ht="15.75" x14ac:dyDescent="0.25">
      <c r="A535" s="157" t="s">
        <v>561</v>
      </c>
      <c r="B535" s="148" t="str">
        <f t="shared" si="9"/>
        <v>9449</v>
      </c>
      <c r="C535" s="151" t="s">
        <v>562</v>
      </c>
      <c r="D535" s="148">
        <v>1601.5</v>
      </c>
      <c r="E535" s="148">
        <v>0</v>
      </c>
      <c r="F535" s="148">
        <v>1601.5</v>
      </c>
      <c r="G535" s="148">
        <v>0</v>
      </c>
      <c r="H535" s="158">
        <v>1601.5</v>
      </c>
    </row>
    <row r="536" spans="1:8" ht="15.75" x14ac:dyDescent="0.25">
      <c r="A536" s="157" t="s">
        <v>563</v>
      </c>
      <c r="B536" s="148" t="str">
        <f t="shared" si="9"/>
        <v>9618A</v>
      </c>
      <c r="C536" s="151" t="s">
        <v>564</v>
      </c>
      <c r="D536" s="148">
        <v>0</v>
      </c>
      <c r="E536" s="148">
        <v>0</v>
      </c>
      <c r="F536" s="148">
        <v>0</v>
      </c>
      <c r="G536" s="148">
        <v>0</v>
      </c>
      <c r="H536" s="158">
        <v>0</v>
      </c>
    </row>
    <row r="537" spans="1:8" ht="15.75" x14ac:dyDescent="0.25">
      <c r="A537" s="157" t="s">
        <v>606</v>
      </c>
      <c r="B537" s="148" t="str">
        <f t="shared" si="9"/>
        <v>9818A</v>
      </c>
      <c r="C537" s="151" t="s">
        <v>565</v>
      </c>
      <c r="D537" s="148">
        <v>253064516.37</v>
      </c>
      <c r="E537" s="148">
        <v>1743470.0399999917</v>
      </c>
      <c r="F537" s="148">
        <v>254807986.41</v>
      </c>
      <c r="G537" s="148">
        <v>0</v>
      </c>
      <c r="H537" s="158">
        <v>254807986.41</v>
      </c>
    </row>
    <row r="538" spans="1:8" ht="15.75" x14ac:dyDescent="0.25">
      <c r="A538" s="157" t="s">
        <v>607</v>
      </c>
      <c r="B538" s="148" t="str">
        <f t="shared" si="9"/>
        <v>9818A1</v>
      </c>
      <c r="C538" s="166" t="s">
        <v>608</v>
      </c>
      <c r="D538" s="148"/>
      <c r="E538" s="148">
        <v>0</v>
      </c>
      <c r="F538" s="148">
        <v>0</v>
      </c>
      <c r="G538" s="148">
        <v>0</v>
      </c>
      <c r="H538" s="158">
        <v>0</v>
      </c>
    </row>
    <row r="539" spans="1:8" ht="15.75" x14ac:dyDescent="0.25">
      <c r="A539" s="157" t="s">
        <v>609</v>
      </c>
      <c r="B539" s="148" t="str">
        <f t="shared" si="9"/>
        <v>9818A2</v>
      </c>
      <c r="C539" s="166" t="s">
        <v>610</v>
      </c>
      <c r="D539" s="148"/>
      <c r="E539" s="148">
        <v>0</v>
      </c>
      <c r="F539" s="148">
        <v>0</v>
      </c>
      <c r="G539" s="148">
        <v>0</v>
      </c>
      <c r="H539" s="158">
        <v>0</v>
      </c>
    </row>
    <row r="540" spans="1:8" ht="15.75" x14ac:dyDescent="0.25">
      <c r="A540" s="157" t="s">
        <v>567</v>
      </c>
      <c r="B540" s="148" t="str">
        <f t="shared" si="9"/>
        <v>BB49</v>
      </c>
      <c r="C540" s="151" t="s">
        <v>568</v>
      </c>
      <c r="D540" s="148">
        <v>0</v>
      </c>
      <c r="E540" s="148">
        <v>0</v>
      </c>
      <c r="F540" s="148">
        <v>0</v>
      </c>
      <c r="G540" s="148">
        <v>0</v>
      </c>
      <c r="H540" s="158">
        <v>0</v>
      </c>
    </row>
    <row r="541" spans="1:8" ht="15.75" x14ac:dyDescent="0.25">
      <c r="A541" s="157" t="s">
        <v>569</v>
      </c>
      <c r="B541" s="148" t="str">
        <f t="shared" si="9"/>
        <v>AA</v>
      </c>
      <c r="C541" s="149" t="s">
        <v>570</v>
      </c>
      <c r="D541" s="148"/>
      <c r="E541" s="148">
        <v>0</v>
      </c>
      <c r="F541" s="148">
        <v>0</v>
      </c>
      <c r="G541" s="148">
        <v>0</v>
      </c>
      <c r="H541" s="158">
        <v>0</v>
      </c>
    </row>
    <row r="542" spans="1:8" ht="15.75" x14ac:dyDescent="0.25">
      <c r="A542" s="157" t="s">
        <v>571</v>
      </c>
      <c r="B542" s="148" t="str">
        <f t="shared" si="9"/>
        <v>BB</v>
      </c>
      <c r="C542" s="149" t="s">
        <v>587</v>
      </c>
      <c r="D542" s="148"/>
      <c r="E542" s="148">
        <v>0</v>
      </c>
      <c r="F542" s="148">
        <v>0</v>
      </c>
      <c r="G542" s="148">
        <v>0</v>
      </c>
      <c r="H542" s="158">
        <v>0</v>
      </c>
    </row>
    <row r="543" spans="1:8" ht="15.75" x14ac:dyDescent="0.25">
      <c r="A543" s="157" t="s">
        <v>572</v>
      </c>
      <c r="B543" s="148" t="str">
        <f t="shared" si="9"/>
        <v>CC</v>
      </c>
      <c r="C543" s="149" t="s">
        <v>588</v>
      </c>
      <c r="D543" s="148"/>
      <c r="E543" s="148">
        <v>0</v>
      </c>
      <c r="F543" s="148">
        <v>0</v>
      </c>
      <c r="G543" s="148">
        <v>0</v>
      </c>
      <c r="H543" s="158">
        <v>0</v>
      </c>
    </row>
    <row r="544" spans="1:8" ht="15.75" x14ac:dyDescent="0.25">
      <c r="A544" s="157" t="s">
        <v>299</v>
      </c>
      <c r="B544" s="148" t="str">
        <f t="shared" si="9"/>
        <v>DD</v>
      </c>
      <c r="C544" s="149" t="s">
        <v>589</v>
      </c>
      <c r="D544" s="148"/>
      <c r="E544" s="148">
        <v>0</v>
      </c>
      <c r="F544" s="148">
        <v>0</v>
      </c>
      <c r="G544" s="148">
        <v>0</v>
      </c>
      <c r="H544" s="158">
        <v>0</v>
      </c>
    </row>
    <row r="545" spans="1:8" ht="15.75" x14ac:dyDescent="0.25">
      <c r="A545" s="157" t="s">
        <v>300</v>
      </c>
      <c r="B545" s="148" t="str">
        <f t="shared" si="9"/>
        <v>QQ</v>
      </c>
      <c r="C545" s="151" t="s">
        <v>573</v>
      </c>
      <c r="D545" s="148"/>
      <c r="E545" s="148">
        <v>0</v>
      </c>
      <c r="F545" s="148">
        <v>0</v>
      </c>
      <c r="G545" s="148">
        <v>0</v>
      </c>
      <c r="H545" s="158">
        <v>0</v>
      </c>
    </row>
    <row r="546" spans="1:8" ht="15.75" x14ac:dyDescent="0.25">
      <c r="A546" s="157" t="s">
        <v>574</v>
      </c>
      <c r="B546" s="148" t="str">
        <f t="shared" si="9"/>
        <v>EE</v>
      </c>
      <c r="C546" s="149" t="s">
        <v>590</v>
      </c>
      <c r="D546" s="148"/>
      <c r="E546" s="148">
        <v>0</v>
      </c>
      <c r="F546" s="148">
        <v>0</v>
      </c>
      <c r="G546" s="148">
        <v>0</v>
      </c>
      <c r="H546" s="158">
        <v>0</v>
      </c>
    </row>
    <row r="547" spans="1:8" ht="15.75" x14ac:dyDescent="0.25">
      <c r="A547" s="157" t="s">
        <v>575</v>
      </c>
      <c r="B547" s="148" t="str">
        <f t="shared" si="9"/>
        <v>RB</v>
      </c>
      <c r="C547" s="149" t="s">
        <v>576</v>
      </c>
      <c r="D547" s="148"/>
      <c r="E547" s="148">
        <v>0</v>
      </c>
      <c r="F547" s="148">
        <v>0</v>
      </c>
      <c r="G547" s="148">
        <v>0</v>
      </c>
      <c r="H547" s="158">
        <v>0</v>
      </c>
    </row>
    <row r="548" spans="1:8" ht="15.75" x14ac:dyDescent="0.25">
      <c r="A548" s="157"/>
      <c r="B548" s="148"/>
      <c r="C548" s="162"/>
      <c r="D548" s="152" t="s">
        <v>577</v>
      </c>
      <c r="E548" s="152" t="s">
        <v>577</v>
      </c>
      <c r="F548" s="152" t="s">
        <v>577</v>
      </c>
      <c r="G548" s="152" t="s">
        <v>577</v>
      </c>
      <c r="H548" s="170" t="s">
        <v>577</v>
      </c>
    </row>
    <row r="549" spans="1:8" ht="15.75" x14ac:dyDescent="0.25">
      <c r="A549" s="157" t="s">
        <v>578</v>
      </c>
      <c r="B549" s="148"/>
      <c r="C549" s="162"/>
      <c r="D549" s="148">
        <v>261917911.00999999</v>
      </c>
      <c r="E549" s="148">
        <v>1743470.0399999917</v>
      </c>
      <c r="F549" s="148">
        <v>263661381.04999998</v>
      </c>
      <c r="G549" s="148">
        <v>0</v>
      </c>
      <c r="H549" s="158">
        <v>263661381.04999998</v>
      </c>
    </row>
    <row r="550" spans="1:8" ht="15.75" x14ac:dyDescent="0.25">
      <c r="A550" s="157"/>
      <c r="B550" s="148"/>
      <c r="C550" s="148"/>
      <c r="D550" s="152" t="s">
        <v>397</v>
      </c>
      <c r="E550" s="152" t="s">
        <v>397</v>
      </c>
      <c r="F550" s="152" t="s">
        <v>397</v>
      </c>
      <c r="G550" s="152" t="s">
        <v>397</v>
      </c>
      <c r="H550" s="170" t="s">
        <v>397</v>
      </c>
    </row>
    <row r="551" spans="1:8" ht="15.75" x14ac:dyDescent="0.25">
      <c r="A551" s="157"/>
      <c r="B551" s="148"/>
      <c r="C551" s="148"/>
      <c r="D551" s="148"/>
      <c r="E551" s="148"/>
      <c r="F551" s="148"/>
      <c r="G551" s="148"/>
      <c r="H551" s="158"/>
    </row>
    <row r="552" spans="1:8" ht="16.5" thickBot="1" x14ac:dyDescent="0.3">
      <c r="A552" s="171"/>
      <c r="B552" s="172"/>
      <c r="C552" s="172"/>
      <c r="D552" s="172"/>
      <c r="E552" s="172"/>
      <c r="F552" s="172"/>
      <c r="G552" s="172"/>
      <c r="H552" s="173">
        <v>8853394.6399999857</v>
      </c>
    </row>
    <row r="553" spans="1:8" ht="15.75" x14ac:dyDescent="0.25">
      <c r="A553" s="148"/>
      <c r="B553" s="148"/>
      <c r="C553" s="148"/>
      <c r="D553" s="148"/>
      <c r="E553" s="148"/>
      <c r="F553" s="148"/>
      <c r="G553" s="148"/>
      <c r="H553" s="148"/>
    </row>
    <row r="554" spans="1:8" ht="16.5" thickBot="1" x14ac:dyDescent="0.3">
      <c r="A554" s="148"/>
      <c r="B554" s="148"/>
      <c r="C554" s="148"/>
      <c r="D554" s="148"/>
      <c r="E554" s="148"/>
      <c r="F554" s="148"/>
      <c r="G554" s="148"/>
      <c r="H554" s="148"/>
    </row>
    <row r="555" spans="1:8" ht="15.75" x14ac:dyDescent="0.25">
      <c r="A555" s="154"/>
      <c r="B555" s="155"/>
      <c r="C555" s="155"/>
      <c r="D555" s="155" t="s">
        <v>394</v>
      </c>
      <c r="E555" s="155"/>
      <c r="F555" s="155"/>
      <c r="G555" s="155"/>
      <c r="H555" s="156"/>
    </row>
    <row r="556" spans="1:8" ht="15.75" x14ac:dyDescent="0.25">
      <c r="A556" s="157"/>
      <c r="B556" s="148"/>
      <c r="C556" s="148"/>
      <c r="D556" s="148" t="s">
        <v>582</v>
      </c>
      <c r="E556" s="148"/>
      <c r="F556" s="148"/>
      <c r="G556" s="148"/>
      <c r="H556" s="158"/>
    </row>
    <row r="557" spans="1:8" ht="15.75" x14ac:dyDescent="0.25">
      <c r="A557" s="157" t="s">
        <v>595</v>
      </c>
      <c r="B557" s="148"/>
      <c r="C557" s="148"/>
      <c r="D557" s="148"/>
      <c r="E557" s="153" t="s">
        <v>604</v>
      </c>
      <c r="F557" s="148"/>
      <c r="G557" s="148"/>
      <c r="H557" s="158"/>
    </row>
    <row r="558" spans="1:8" ht="15.75" x14ac:dyDescent="0.25">
      <c r="A558" s="159" t="s">
        <v>397</v>
      </c>
      <c r="B558" s="152"/>
      <c r="C558" s="160" t="s">
        <v>397</v>
      </c>
      <c r="D558" s="160" t="s">
        <v>397</v>
      </c>
      <c r="E558" s="160" t="s">
        <v>397</v>
      </c>
      <c r="F558" s="160" t="s">
        <v>397</v>
      </c>
      <c r="G558" s="160" t="s">
        <v>397</v>
      </c>
      <c r="H558" s="161" t="s">
        <v>397</v>
      </c>
    </row>
    <row r="559" spans="1:8" ht="15.75" x14ac:dyDescent="0.25">
      <c r="A559" s="157" t="s">
        <v>398</v>
      </c>
      <c r="B559" s="148"/>
      <c r="C559" s="162"/>
      <c r="D559" s="150" t="s">
        <v>185</v>
      </c>
      <c r="E559" s="150" t="s">
        <v>185</v>
      </c>
      <c r="F559" s="150" t="s">
        <v>399</v>
      </c>
      <c r="G559" s="150" t="s">
        <v>185</v>
      </c>
      <c r="H559" s="163" t="s">
        <v>400</v>
      </c>
    </row>
    <row r="560" spans="1:8" ht="15.75" x14ac:dyDescent="0.25">
      <c r="A560" s="157"/>
      <c r="B560" s="148"/>
      <c r="C560" s="162"/>
      <c r="D560" s="150" t="s">
        <v>401</v>
      </c>
      <c r="E560" s="150" t="s">
        <v>402</v>
      </c>
      <c r="F560" s="150" t="s">
        <v>402</v>
      </c>
      <c r="G560" s="150" t="s">
        <v>403</v>
      </c>
      <c r="H560" s="163" t="s">
        <v>404</v>
      </c>
    </row>
    <row r="561" spans="1:8" ht="15.75" x14ac:dyDescent="0.25">
      <c r="A561" s="157"/>
      <c r="B561" s="148"/>
      <c r="C561" s="162"/>
      <c r="D561" s="150" t="s">
        <v>405</v>
      </c>
      <c r="E561" s="150" t="s">
        <v>406</v>
      </c>
      <c r="F561" s="148"/>
      <c r="G561" s="150" t="s">
        <v>406</v>
      </c>
      <c r="H561" s="163" t="s">
        <v>583</v>
      </c>
    </row>
    <row r="562" spans="1:8" ht="15.75" x14ac:dyDescent="0.25">
      <c r="A562" s="159" t="s">
        <v>397</v>
      </c>
      <c r="B562" s="152"/>
      <c r="C562" s="160" t="s">
        <v>397</v>
      </c>
      <c r="D562" s="160" t="s">
        <v>397</v>
      </c>
      <c r="E562" s="160" t="s">
        <v>397</v>
      </c>
      <c r="F562" s="160" t="s">
        <v>397</v>
      </c>
      <c r="G562" s="160" t="s">
        <v>397</v>
      </c>
      <c r="H562" s="161" t="s">
        <v>397</v>
      </c>
    </row>
    <row r="563" spans="1:8" ht="15.75" x14ac:dyDescent="0.25">
      <c r="A563" s="157" t="s">
        <v>408</v>
      </c>
      <c r="B563" s="148" t="str">
        <f>C563</f>
        <v>00</v>
      </c>
      <c r="C563" s="164" t="s">
        <v>409</v>
      </c>
      <c r="D563" s="148"/>
      <c r="E563" s="148">
        <v>0</v>
      </c>
      <c r="F563" s="148">
        <v>0</v>
      </c>
      <c r="G563" s="148">
        <v>0</v>
      </c>
      <c r="H563" s="158">
        <v>0</v>
      </c>
    </row>
    <row r="564" spans="1:8" ht="15.75" x14ac:dyDescent="0.25">
      <c r="A564" s="157" t="s">
        <v>410</v>
      </c>
      <c r="B564" s="148" t="str">
        <f t="shared" ref="B564:B627" si="10">C564</f>
        <v>0201A</v>
      </c>
      <c r="C564" s="165" t="s">
        <v>411</v>
      </c>
      <c r="D564" s="148">
        <v>368694.36</v>
      </c>
      <c r="E564" s="148">
        <v>0</v>
      </c>
      <c r="F564" s="148">
        <v>368694.36</v>
      </c>
      <c r="G564" s="148">
        <v>0</v>
      </c>
      <c r="H564" s="158">
        <v>368694.36</v>
      </c>
    </row>
    <row r="565" spans="1:8" ht="15.75" x14ac:dyDescent="0.25">
      <c r="A565" s="157" t="s">
        <v>410</v>
      </c>
      <c r="B565" s="148" t="str">
        <f t="shared" si="10"/>
        <v>0237</v>
      </c>
      <c r="C565" s="165" t="s">
        <v>412</v>
      </c>
      <c r="D565" s="148">
        <v>0</v>
      </c>
      <c r="E565" s="148">
        <v>0</v>
      </c>
      <c r="F565" s="148">
        <v>0</v>
      </c>
      <c r="G565" s="148">
        <v>0</v>
      </c>
      <c r="H565" s="158">
        <v>0</v>
      </c>
    </row>
    <row r="566" spans="1:8" ht="15.75" x14ac:dyDescent="0.25">
      <c r="A566" s="157" t="s">
        <v>413</v>
      </c>
      <c r="B566" s="148" t="str">
        <f t="shared" si="10"/>
        <v>0302A</v>
      </c>
      <c r="C566" s="165" t="s">
        <v>414</v>
      </c>
      <c r="D566" s="148">
        <v>0</v>
      </c>
      <c r="E566" s="148">
        <v>0</v>
      </c>
      <c r="F566" s="148">
        <v>0</v>
      </c>
      <c r="G566" s="148">
        <v>0</v>
      </c>
      <c r="H566" s="158">
        <v>0</v>
      </c>
    </row>
    <row r="567" spans="1:8" ht="15.75" x14ac:dyDescent="0.25">
      <c r="A567" s="157" t="s">
        <v>415</v>
      </c>
      <c r="B567" s="148" t="str">
        <f t="shared" si="10"/>
        <v>0410</v>
      </c>
      <c r="C567" s="165" t="s">
        <v>416</v>
      </c>
      <c r="D567" s="148">
        <v>1628.66</v>
      </c>
      <c r="E567" s="148">
        <v>0</v>
      </c>
      <c r="F567" s="148">
        <v>1628.66</v>
      </c>
      <c r="G567" s="148">
        <v>0</v>
      </c>
      <c r="H567" s="158">
        <v>1628.66</v>
      </c>
    </row>
    <row r="568" spans="1:8" ht="15.75" x14ac:dyDescent="0.25">
      <c r="A568" s="157" t="s">
        <v>417</v>
      </c>
      <c r="B568" s="148" t="str">
        <f t="shared" si="10"/>
        <v>0519A</v>
      </c>
      <c r="C568" s="151" t="s">
        <v>418</v>
      </c>
      <c r="D568" s="148">
        <v>0</v>
      </c>
      <c r="E568" s="148">
        <v>0</v>
      </c>
      <c r="F568" s="148">
        <v>0</v>
      </c>
      <c r="G568" s="148">
        <v>0</v>
      </c>
      <c r="H568" s="158">
        <v>0</v>
      </c>
    </row>
    <row r="569" spans="1:8" ht="15.75" x14ac:dyDescent="0.25">
      <c r="A569" s="157" t="s">
        <v>419</v>
      </c>
      <c r="B569" s="148" t="str">
        <f t="shared" si="10"/>
        <v>0602A</v>
      </c>
      <c r="C569" s="165" t="s">
        <v>420</v>
      </c>
      <c r="D569" s="148">
        <v>0</v>
      </c>
      <c r="E569" s="148">
        <v>0</v>
      </c>
      <c r="F569" s="148">
        <v>0</v>
      </c>
      <c r="G569" s="148">
        <v>0</v>
      </c>
      <c r="H569" s="158">
        <v>0</v>
      </c>
    </row>
    <row r="570" spans="1:8" ht="15.75" x14ac:dyDescent="0.25">
      <c r="A570" s="157" t="s">
        <v>421</v>
      </c>
      <c r="B570" s="148" t="str">
        <f t="shared" si="10"/>
        <v>0719A</v>
      </c>
      <c r="C570" s="151" t="s">
        <v>422</v>
      </c>
      <c r="D570" s="148">
        <v>0</v>
      </c>
      <c r="E570" s="148">
        <v>0</v>
      </c>
      <c r="F570" s="148">
        <v>0</v>
      </c>
      <c r="G570" s="148">
        <v>0</v>
      </c>
      <c r="H570" s="158">
        <v>0</v>
      </c>
    </row>
    <row r="571" spans="1:8" ht="15.75" x14ac:dyDescent="0.25">
      <c r="A571" s="157" t="s">
        <v>423</v>
      </c>
      <c r="B571" s="148" t="str">
        <f t="shared" si="10"/>
        <v>0802A</v>
      </c>
      <c r="C571" s="151" t="s">
        <v>424</v>
      </c>
      <c r="D571" s="148">
        <v>0</v>
      </c>
      <c r="E571" s="148">
        <v>0</v>
      </c>
      <c r="F571" s="148">
        <v>0</v>
      </c>
      <c r="G571" s="148">
        <v>0</v>
      </c>
      <c r="H571" s="158">
        <v>0</v>
      </c>
    </row>
    <row r="572" spans="1:8" ht="15.75" x14ac:dyDescent="0.25">
      <c r="A572" s="157" t="s">
        <v>605</v>
      </c>
      <c r="B572" s="148" t="str">
        <f t="shared" si="10"/>
        <v>1010</v>
      </c>
      <c r="C572" s="166" t="s">
        <v>428</v>
      </c>
      <c r="D572" s="148">
        <v>0</v>
      </c>
      <c r="E572" s="148">
        <v>0</v>
      </c>
      <c r="F572" s="148">
        <v>0</v>
      </c>
      <c r="G572" s="148">
        <v>0</v>
      </c>
      <c r="H572" s="158">
        <v>0</v>
      </c>
    </row>
    <row r="573" spans="1:8" ht="15.75" x14ac:dyDescent="0.25">
      <c r="A573" s="157" t="s">
        <v>429</v>
      </c>
      <c r="B573" s="148" t="str">
        <f t="shared" si="10"/>
        <v>1206A</v>
      </c>
      <c r="C573" s="165" t="s">
        <v>430</v>
      </c>
      <c r="D573" s="148">
        <v>67381.209999999992</v>
      </c>
      <c r="E573" s="148">
        <v>0</v>
      </c>
      <c r="F573" s="148">
        <v>67381.209999999992</v>
      </c>
      <c r="G573" s="148">
        <v>0</v>
      </c>
      <c r="H573" s="158">
        <v>67381.209999999992</v>
      </c>
    </row>
    <row r="574" spans="1:8" ht="15.75" x14ac:dyDescent="0.25">
      <c r="A574" s="157" t="s">
        <v>429</v>
      </c>
      <c r="B574" s="148" t="str">
        <f t="shared" si="10"/>
        <v>1236</v>
      </c>
      <c r="C574" s="165" t="s">
        <v>431</v>
      </c>
      <c r="D574" s="148">
        <v>55700.149999999994</v>
      </c>
      <c r="E574" s="148">
        <v>0</v>
      </c>
      <c r="F574" s="148">
        <v>55700.149999999994</v>
      </c>
      <c r="G574" s="148">
        <v>0</v>
      </c>
      <c r="H574" s="158">
        <v>55700.149999999994</v>
      </c>
    </row>
    <row r="575" spans="1:8" ht="15.75" x14ac:dyDescent="0.25">
      <c r="A575" s="157" t="s">
        <v>432</v>
      </c>
      <c r="B575" s="148" t="str">
        <f t="shared" si="10"/>
        <v>1310</v>
      </c>
      <c r="C575" s="165" t="s">
        <v>433</v>
      </c>
      <c r="D575" s="148">
        <v>471.9</v>
      </c>
      <c r="E575" s="148">
        <v>0</v>
      </c>
      <c r="F575" s="148">
        <v>471.9</v>
      </c>
      <c r="G575" s="148">
        <v>0</v>
      </c>
      <c r="H575" s="158">
        <v>471.9</v>
      </c>
    </row>
    <row r="576" spans="1:8" ht="15.75" x14ac:dyDescent="0.25">
      <c r="A576" s="157" t="s">
        <v>21</v>
      </c>
      <c r="B576" s="148" t="str">
        <f t="shared" si="10"/>
        <v>1524A</v>
      </c>
      <c r="C576" s="165" t="s">
        <v>434</v>
      </c>
      <c r="D576" s="148">
        <v>74610</v>
      </c>
      <c r="E576" s="148">
        <v>0</v>
      </c>
      <c r="F576" s="148">
        <v>74610</v>
      </c>
      <c r="G576" s="148">
        <v>0</v>
      </c>
      <c r="H576" s="158">
        <v>74610</v>
      </c>
    </row>
    <row r="577" spans="1:8" ht="15.75" x14ac:dyDescent="0.25">
      <c r="A577" s="157" t="s">
        <v>284</v>
      </c>
      <c r="B577" s="148" t="str">
        <f t="shared" si="10"/>
        <v>1649</v>
      </c>
      <c r="C577" s="151" t="s">
        <v>435</v>
      </c>
      <c r="D577" s="148">
        <v>0</v>
      </c>
      <c r="E577" s="148">
        <v>0</v>
      </c>
      <c r="F577" s="148">
        <v>0</v>
      </c>
      <c r="G577" s="148">
        <v>0</v>
      </c>
      <c r="H577" s="158">
        <v>0</v>
      </c>
    </row>
    <row r="578" spans="1:8" ht="15.75" x14ac:dyDescent="0.25">
      <c r="A578" s="167" t="s">
        <v>436</v>
      </c>
      <c r="B578" s="148" t="str">
        <f t="shared" si="10"/>
        <v>1710</v>
      </c>
      <c r="C578" s="151" t="s">
        <v>437</v>
      </c>
      <c r="D578" s="148">
        <v>0</v>
      </c>
      <c r="E578" s="148">
        <v>0</v>
      </c>
      <c r="F578" s="148">
        <v>0</v>
      </c>
      <c r="G578" s="148">
        <v>0</v>
      </c>
      <c r="H578" s="158">
        <v>0</v>
      </c>
    </row>
    <row r="579" spans="1:8" ht="15.75" x14ac:dyDescent="0.25">
      <c r="A579" s="167" t="s">
        <v>329</v>
      </c>
      <c r="B579" s="148" t="str">
        <f t="shared" si="10"/>
        <v>1841</v>
      </c>
      <c r="C579" s="151" t="s">
        <v>439</v>
      </c>
      <c r="D579" s="148">
        <v>0</v>
      </c>
      <c r="E579" s="148">
        <v>0</v>
      </c>
      <c r="F579" s="148">
        <v>0</v>
      </c>
      <c r="G579" s="148">
        <v>0</v>
      </c>
      <c r="H579" s="158">
        <v>0</v>
      </c>
    </row>
    <row r="580" spans="1:8" ht="15.75" x14ac:dyDescent="0.25">
      <c r="A580" s="157" t="s">
        <v>440</v>
      </c>
      <c r="B580" s="148" t="str">
        <f t="shared" si="10"/>
        <v>2024A</v>
      </c>
      <c r="C580" s="151" t="s">
        <v>441</v>
      </c>
      <c r="D580" s="148">
        <v>0</v>
      </c>
      <c r="E580" s="148">
        <v>0</v>
      </c>
      <c r="F580" s="148">
        <v>0</v>
      </c>
      <c r="G580" s="148">
        <v>0</v>
      </c>
      <c r="H580" s="158">
        <v>0</v>
      </c>
    </row>
    <row r="581" spans="1:8" ht="15.75" x14ac:dyDescent="0.25">
      <c r="A581" s="157" t="s">
        <v>442</v>
      </c>
      <c r="B581" s="148" t="str">
        <f t="shared" si="10"/>
        <v>2124A</v>
      </c>
      <c r="C581" s="151" t="s">
        <v>443</v>
      </c>
      <c r="D581" s="148">
        <v>0</v>
      </c>
      <c r="E581" s="148">
        <v>0</v>
      </c>
      <c r="F581" s="148">
        <v>0</v>
      </c>
      <c r="G581" s="148">
        <v>0</v>
      </c>
      <c r="H581" s="158">
        <v>0</v>
      </c>
    </row>
    <row r="582" spans="1:8" ht="15.75" x14ac:dyDescent="0.25">
      <c r="A582" s="157" t="s">
        <v>444</v>
      </c>
      <c r="B582" s="148" t="str">
        <f t="shared" si="10"/>
        <v>2249</v>
      </c>
      <c r="C582" s="151" t="s">
        <v>445</v>
      </c>
      <c r="D582" s="148">
        <v>13908.77</v>
      </c>
      <c r="E582" s="148">
        <v>0</v>
      </c>
      <c r="F582" s="148">
        <v>13908.77</v>
      </c>
      <c r="G582" s="148">
        <v>0</v>
      </c>
      <c r="H582" s="158">
        <v>13908.77</v>
      </c>
    </row>
    <row r="583" spans="1:8" ht="15.75" x14ac:dyDescent="0.25">
      <c r="A583" s="157" t="s">
        <v>446</v>
      </c>
      <c r="B583" s="148" t="str">
        <f t="shared" si="10"/>
        <v>2339</v>
      </c>
      <c r="C583" s="151" t="s">
        <v>447</v>
      </c>
      <c r="D583" s="148">
        <v>7.25</v>
      </c>
      <c r="E583" s="148">
        <v>0</v>
      </c>
      <c r="F583" s="148">
        <v>7.25</v>
      </c>
      <c r="G583" s="148">
        <v>0</v>
      </c>
      <c r="H583" s="158">
        <v>7.25</v>
      </c>
    </row>
    <row r="584" spans="1:8" ht="15.75" x14ac:dyDescent="0.25">
      <c r="A584" s="157" t="s">
        <v>448</v>
      </c>
      <c r="B584" s="148" t="str">
        <f t="shared" si="10"/>
        <v>2449</v>
      </c>
      <c r="C584" s="151" t="s">
        <v>449</v>
      </c>
      <c r="D584" s="148">
        <v>0</v>
      </c>
      <c r="E584" s="148">
        <v>0</v>
      </c>
      <c r="F584" s="148">
        <v>0</v>
      </c>
      <c r="G584" s="148">
        <v>0</v>
      </c>
      <c r="H584" s="158">
        <v>0</v>
      </c>
    </row>
    <row r="585" spans="1:8" ht="15.75" x14ac:dyDescent="0.25">
      <c r="A585" s="157" t="s">
        <v>450</v>
      </c>
      <c r="B585" s="148" t="str">
        <f t="shared" si="10"/>
        <v>2503A</v>
      </c>
      <c r="C585" s="165" t="s">
        <v>451</v>
      </c>
      <c r="D585" s="148">
        <v>0</v>
      </c>
      <c r="E585" s="148">
        <v>0</v>
      </c>
      <c r="F585" s="148">
        <v>0</v>
      </c>
      <c r="G585" s="148">
        <v>0</v>
      </c>
      <c r="H585" s="158">
        <v>0</v>
      </c>
    </row>
    <row r="586" spans="1:8" ht="15.75" x14ac:dyDescent="0.25">
      <c r="A586" s="157" t="s">
        <v>452</v>
      </c>
      <c r="B586" s="148" t="str">
        <f t="shared" si="10"/>
        <v>2604A</v>
      </c>
      <c r="C586" s="165" t="s">
        <v>453</v>
      </c>
      <c r="D586" s="148">
        <v>0</v>
      </c>
      <c r="E586" s="148">
        <v>0</v>
      </c>
      <c r="F586" s="148">
        <v>0</v>
      </c>
      <c r="G586" s="148">
        <v>0</v>
      </c>
      <c r="H586" s="158">
        <v>0</v>
      </c>
    </row>
    <row r="587" spans="1:8" ht="15.75" x14ac:dyDescent="0.25">
      <c r="A587" s="157" t="s">
        <v>454</v>
      </c>
      <c r="B587" s="148" t="str">
        <f t="shared" si="10"/>
        <v>2703A</v>
      </c>
      <c r="C587" s="151" t="s">
        <v>455</v>
      </c>
      <c r="D587" s="148">
        <v>1284245.98</v>
      </c>
      <c r="E587" s="148">
        <v>0</v>
      </c>
      <c r="F587" s="148">
        <v>1284245.98</v>
      </c>
      <c r="G587" s="148">
        <v>0</v>
      </c>
      <c r="H587" s="158">
        <v>1284245.98</v>
      </c>
    </row>
    <row r="588" spans="1:8" ht="15.75" x14ac:dyDescent="0.25">
      <c r="A588" s="157" t="s">
        <v>456</v>
      </c>
      <c r="B588" s="148" t="str">
        <f t="shared" si="10"/>
        <v>2824A</v>
      </c>
      <c r="C588" s="151" t="s">
        <v>457</v>
      </c>
      <c r="D588" s="148">
        <v>0</v>
      </c>
      <c r="E588" s="148">
        <v>0</v>
      </c>
      <c r="F588" s="148">
        <v>0</v>
      </c>
      <c r="G588" s="148">
        <v>0</v>
      </c>
      <c r="H588" s="158">
        <v>0</v>
      </c>
    </row>
    <row r="589" spans="1:8" ht="15.75" x14ac:dyDescent="0.25">
      <c r="A589" s="157" t="s">
        <v>458</v>
      </c>
      <c r="B589" s="148" t="str">
        <f t="shared" si="10"/>
        <v>2934</v>
      </c>
      <c r="C589" s="165" t="s">
        <v>459</v>
      </c>
      <c r="D589" s="148">
        <v>258.27</v>
      </c>
      <c r="E589" s="148">
        <v>0</v>
      </c>
      <c r="F589" s="148">
        <v>258.27</v>
      </c>
      <c r="G589" s="148">
        <v>0</v>
      </c>
      <c r="H589" s="158">
        <v>258.27</v>
      </c>
    </row>
    <row r="590" spans="1:8" ht="15.75" x14ac:dyDescent="0.25">
      <c r="A590" s="157" t="s">
        <v>460</v>
      </c>
      <c r="B590" s="148" t="str">
        <f t="shared" si="10"/>
        <v>3049</v>
      </c>
      <c r="C590" s="165" t="s">
        <v>461</v>
      </c>
      <c r="D590" s="148">
        <v>0</v>
      </c>
      <c r="E590" s="148">
        <v>0</v>
      </c>
      <c r="F590" s="148">
        <v>0</v>
      </c>
      <c r="G590" s="148">
        <v>0</v>
      </c>
      <c r="H590" s="158">
        <v>0</v>
      </c>
    </row>
    <row r="591" spans="1:8" ht="15.75" x14ac:dyDescent="0.25">
      <c r="A591" s="157" t="s">
        <v>462</v>
      </c>
      <c r="B591" s="148" t="str">
        <f t="shared" si="10"/>
        <v>3215</v>
      </c>
      <c r="C591" s="151" t="s">
        <v>463</v>
      </c>
      <c r="D591" s="148">
        <v>0</v>
      </c>
      <c r="E591" s="148">
        <v>0</v>
      </c>
      <c r="F591" s="148">
        <v>0</v>
      </c>
      <c r="G591" s="148">
        <v>0</v>
      </c>
      <c r="H591" s="158">
        <v>0</v>
      </c>
    </row>
    <row r="592" spans="1:8" ht="15.75" x14ac:dyDescent="0.25">
      <c r="A592" s="157" t="s">
        <v>464</v>
      </c>
      <c r="B592" s="148" t="str">
        <f t="shared" si="10"/>
        <v>3303A</v>
      </c>
      <c r="C592" s="165" t="s">
        <v>465</v>
      </c>
      <c r="D592" s="148">
        <v>0</v>
      </c>
      <c r="E592" s="148">
        <v>0</v>
      </c>
      <c r="F592" s="148">
        <v>0</v>
      </c>
      <c r="G592" s="148">
        <v>0</v>
      </c>
      <c r="H592" s="158">
        <v>0</v>
      </c>
    </row>
    <row r="593" spans="1:8" ht="15.75" x14ac:dyDescent="0.25">
      <c r="A593" s="157" t="s">
        <v>466</v>
      </c>
      <c r="B593" s="148" t="str">
        <f t="shared" si="10"/>
        <v>3410</v>
      </c>
      <c r="C593" s="151" t="s">
        <v>467</v>
      </c>
      <c r="D593" s="148">
        <v>0</v>
      </c>
      <c r="E593" s="148">
        <v>0</v>
      </c>
      <c r="F593" s="148">
        <v>0</v>
      </c>
      <c r="G593" s="148">
        <v>0</v>
      </c>
      <c r="H593" s="158">
        <v>0</v>
      </c>
    </row>
    <row r="594" spans="1:8" ht="15.75" x14ac:dyDescent="0.25">
      <c r="A594" s="157" t="s">
        <v>468</v>
      </c>
      <c r="B594" s="148" t="str">
        <f t="shared" si="10"/>
        <v>3509A</v>
      </c>
      <c r="C594" s="151" t="s">
        <v>469</v>
      </c>
      <c r="D594" s="148">
        <v>257.07</v>
      </c>
      <c r="E594" s="148">
        <v>0</v>
      </c>
      <c r="F594" s="148">
        <v>257.07</v>
      </c>
      <c r="G594" s="148">
        <v>0</v>
      </c>
      <c r="H594" s="158">
        <v>257.07</v>
      </c>
    </row>
    <row r="595" spans="1:8" ht="15.75" x14ac:dyDescent="0.25">
      <c r="A595" s="157" t="s">
        <v>470</v>
      </c>
      <c r="B595" s="148" t="str">
        <f t="shared" si="10"/>
        <v>3611</v>
      </c>
      <c r="C595" s="151" t="s">
        <v>471</v>
      </c>
      <c r="D595" s="148">
        <v>409.07000000000005</v>
      </c>
      <c r="E595" s="148">
        <v>0</v>
      </c>
      <c r="F595" s="148">
        <v>409.07000000000005</v>
      </c>
      <c r="G595" s="148">
        <v>0</v>
      </c>
      <c r="H595" s="158">
        <v>409.07000000000005</v>
      </c>
    </row>
    <row r="596" spans="1:8" ht="15.75" x14ac:dyDescent="0.25">
      <c r="A596" s="157" t="s">
        <v>472</v>
      </c>
      <c r="B596" s="148" t="str">
        <f t="shared" si="10"/>
        <v>3730</v>
      </c>
      <c r="C596" s="151" t="s">
        <v>473</v>
      </c>
      <c r="D596" s="148">
        <v>0</v>
      </c>
      <c r="E596" s="148">
        <v>0</v>
      </c>
      <c r="F596" s="148">
        <v>0</v>
      </c>
      <c r="G596" s="148">
        <v>0</v>
      </c>
      <c r="H596" s="158">
        <v>0</v>
      </c>
    </row>
    <row r="597" spans="1:8" ht="15.75" x14ac:dyDescent="0.25">
      <c r="A597" s="157" t="s">
        <v>474</v>
      </c>
      <c r="B597" s="148" t="str">
        <f t="shared" si="10"/>
        <v>3831</v>
      </c>
      <c r="C597" s="151" t="s">
        <v>475</v>
      </c>
      <c r="D597" s="148">
        <v>0</v>
      </c>
      <c r="E597" s="148">
        <v>0</v>
      </c>
      <c r="F597" s="148">
        <v>0</v>
      </c>
      <c r="G597" s="148">
        <v>0</v>
      </c>
      <c r="H597" s="158">
        <v>0</v>
      </c>
    </row>
    <row r="598" spans="1:8" ht="15.75" x14ac:dyDescent="0.25">
      <c r="A598" s="157" t="s">
        <v>476</v>
      </c>
      <c r="B598" s="148" t="str">
        <f t="shared" si="10"/>
        <v>3909A</v>
      </c>
      <c r="C598" s="151" t="s">
        <v>477</v>
      </c>
      <c r="D598" s="148">
        <v>0</v>
      </c>
      <c r="E598" s="148">
        <v>0</v>
      </c>
      <c r="F598" s="148">
        <v>0</v>
      </c>
      <c r="G598" s="148">
        <v>0</v>
      </c>
      <c r="H598" s="158">
        <v>0</v>
      </c>
    </row>
    <row r="599" spans="1:8" ht="15.75" x14ac:dyDescent="0.25">
      <c r="A599" s="157" t="s">
        <v>478</v>
      </c>
      <c r="B599" s="148" t="str">
        <f t="shared" si="10"/>
        <v>4012</v>
      </c>
      <c r="C599" s="151" t="s">
        <v>479</v>
      </c>
      <c r="D599" s="148">
        <v>2850.34</v>
      </c>
      <c r="E599" s="148">
        <v>0</v>
      </c>
      <c r="F599" s="148">
        <v>2850.34</v>
      </c>
      <c r="G599" s="148">
        <v>0</v>
      </c>
      <c r="H599" s="158">
        <v>2850.34</v>
      </c>
    </row>
    <row r="600" spans="1:8" ht="15.75" x14ac:dyDescent="0.25">
      <c r="A600" s="157" t="s">
        <v>478</v>
      </c>
      <c r="B600" s="148" t="str">
        <f t="shared" si="10"/>
        <v>4033</v>
      </c>
      <c r="C600" s="151" t="s">
        <v>480</v>
      </c>
      <c r="D600" s="148">
        <v>159.69999999999999</v>
      </c>
      <c r="E600" s="148">
        <v>0</v>
      </c>
      <c r="F600" s="148">
        <v>159.69999999999999</v>
      </c>
      <c r="G600" s="148">
        <v>0</v>
      </c>
      <c r="H600" s="158">
        <v>159.69999999999999</v>
      </c>
    </row>
    <row r="601" spans="1:8" ht="15.75" x14ac:dyDescent="0.25">
      <c r="A601" s="157" t="s">
        <v>481</v>
      </c>
      <c r="B601" s="148" t="str">
        <f t="shared" si="10"/>
        <v>4110</v>
      </c>
      <c r="C601" s="165" t="s">
        <v>482</v>
      </c>
      <c r="D601" s="148">
        <v>668.29</v>
      </c>
      <c r="E601" s="148">
        <v>0</v>
      </c>
      <c r="F601" s="148">
        <v>668.29</v>
      </c>
      <c r="G601" s="148">
        <v>0</v>
      </c>
      <c r="H601" s="158">
        <v>668.29</v>
      </c>
    </row>
    <row r="602" spans="1:8" ht="15.75" x14ac:dyDescent="0.25">
      <c r="A602" s="157" t="s">
        <v>481</v>
      </c>
      <c r="B602" s="148" t="str">
        <f t="shared" si="10"/>
        <v>4128</v>
      </c>
      <c r="C602" s="165" t="s">
        <v>483</v>
      </c>
      <c r="D602" s="148">
        <v>1933508.75</v>
      </c>
      <c r="E602" s="148">
        <v>0</v>
      </c>
      <c r="F602" s="148">
        <v>1933508.75</v>
      </c>
      <c r="G602" s="148">
        <v>0</v>
      </c>
      <c r="H602" s="158">
        <v>1933508.75</v>
      </c>
    </row>
    <row r="603" spans="1:8" ht="15.75" x14ac:dyDescent="0.25">
      <c r="A603" s="157" t="s">
        <v>481</v>
      </c>
      <c r="B603" s="148" t="str">
        <f t="shared" si="10"/>
        <v>4125</v>
      </c>
      <c r="C603" s="168" t="s">
        <v>484</v>
      </c>
      <c r="D603" s="148">
        <v>0</v>
      </c>
      <c r="E603" s="148">
        <v>0</v>
      </c>
      <c r="F603" s="148">
        <v>0</v>
      </c>
      <c r="G603" s="148">
        <v>0</v>
      </c>
      <c r="H603" s="158">
        <v>0</v>
      </c>
    </row>
    <row r="604" spans="1:8" ht="15.75" x14ac:dyDescent="0.25">
      <c r="A604" s="157" t="s">
        <v>485</v>
      </c>
      <c r="B604" s="148" t="str">
        <f t="shared" si="10"/>
        <v>4210</v>
      </c>
      <c r="C604" s="165" t="s">
        <v>486</v>
      </c>
      <c r="D604" s="148">
        <v>64.92</v>
      </c>
      <c r="E604" s="148">
        <v>0</v>
      </c>
      <c r="F604" s="148">
        <v>64.92</v>
      </c>
      <c r="G604" s="148">
        <v>0</v>
      </c>
      <c r="H604" s="158">
        <v>64.92</v>
      </c>
    </row>
    <row r="605" spans="1:8" ht="15.75" x14ac:dyDescent="0.25">
      <c r="A605" s="157" t="s">
        <v>248</v>
      </c>
      <c r="B605" s="148" t="str">
        <f t="shared" si="10"/>
        <v>4316</v>
      </c>
      <c r="C605" s="165" t="s">
        <v>487</v>
      </c>
      <c r="D605" s="148">
        <v>1845793.35</v>
      </c>
      <c r="E605" s="148">
        <v>0</v>
      </c>
      <c r="F605" s="148">
        <v>1845793.35</v>
      </c>
      <c r="G605" s="148">
        <v>0</v>
      </c>
      <c r="H605" s="158">
        <v>1845793.35</v>
      </c>
    </row>
    <row r="606" spans="1:8" ht="15.75" x14ac:dyDescent="0.25">
      <c r="A606" s="157" t="s">
        <v>248</v>
      </c>
      <c r="B606" s="148" t="str">
        <f t="shared" si="10"/>
        <v>4325</v>
      </c>
      <c r="C606" s="168" t="s">
        <v>488</v>
      </c>
      <c r="D606" s="148">
        <v>0</v>
      </c>
      <c r="E606" s="148">
        <v>0</v>
      </c>
      <c r="F606" s="148">
        <v>0</v>
      </c>
      <c r="G606" s="148">
        <v>0</v>
      </c>
      <c r="H606" s="158">
        <v>0</v>
      </c>
    </row>
    <row r="607" spans="1:8" ht="15.75" x14ac:dyDescent="0.25">
      <c r="A607" s="157" t="s">
        <v>489</v>
      </c>
      <c r="B607" s="148" t="str">
        <f t="shared" si="10"/>
        <v>4435</v>
      </c>
      <c r="C607" s="165" t="s">
        <v>490</v>
      </c>
      <c r="D607" s="148">
        <v>0</v>
      </c>
      <c r="E607" s="148">
        <v>0</v>
      </c>
      <c r="F607" s="148">
        <v>0</v>
      </c>
      <c r="G607" s="148">
        <v>0</v>
      </c>
      <c r="H607" s="158">
        <v>0</v>
      </c>
    </row>
    <row r="608" spans="1:8" ht="15.75" x14ac:dyDescent="0.25">
      <c r="A608" s="157" t="s">
        <v>491</v>
      </c>
      <c r="B608" s="148" t="str">
        <f t="shared" si="10"/>
        <v>4510</v>
      </c>
      <c r="C608" s="165" t="s">
        <v>492</v>
      </c>
      <c r="D608" s="148">
        <v>0</v>
      </c>
      <c r="E608" s="148">
        <v>0</v>
      </c>
      <c r="F608" s="148">
        <v>0</v>
      </c>
      <c r="G608" s="148">
        <v>0</v>
      </c>
      <c r="H608" s="158">
        <v>0</v>
      </c>
    </row>
    <row r="609" spans="1:8" ht="15.75" x14ac:dyDescent="0.25">
      <c r="A609" s="157" t="s">
        <v>493</v>
      </c>
      <c r="B609" s="148" t="str">
        <f t="shared" si="10"/>
        <v>4612</v>
      </c>
      <c r="C609" s="165" t="s">
        <v>494</v>
      </c>
      <c r="D609" s="148">
        <v>5821.2</v>
      </c>
      <c r="E609" s="148">
        <v>0</v>
      </c>
      <c r="F609" s="148">
        <v>5821.2</v>
      </c>
      <c r="G609" s="148">
        <v>0</v>
      </c>
      <c r="H609" s="158">
        <v>5821.2</v>
      </c>
    </row>
    <row r="610" spans="1:8" ht="15.75" x14ac:dyDescent="0.25">
      <c r="A610" s="157" t="s">
        <v>495</v>
      </c>
      <c r="B610" s="148" t="str">
        <f t="shared" si="10"/>
        <v>4711</v>
      </c>
      <c r="C610" s="165" t="s">
        <v>496</v>
      </c>
      <c r="D610" s="148">
        <v>2060.23</v>
      </c>
      <c r="E610" s="148">
        <v>0</v>
      </c>
      <c r="F610" s="148">
        <v>2060.23</v>
      </c>
      <c r="G610" s="148">
        <v>0</v>
      </c>
      <c r="H610" s="158">
        <v>2060.23</v>
      </c>
    </row>
    <row r="611" spans="1:8" ht="15.75" x14ac:dyDescent="0.25">
      <c r="A611" s="157" t="s">
        <v>497</v>
      </c>
      <c r="B611" s="148" t="str">
        <f t="shared" si="10"/>
        <v>4815</v>
      </c>
      <c r="C611" s="165" t="s">
        <v>498</v>
      </c>
      <c r="D611" s="148">
        <v>4505.41</v>
      </c>
      <c r="E611" s="148">
        <v>0</v>
      </c>
      <c r="F611" s="148">
        <v>4505.41</v>
      </c>
      <c r="G611" s="148">
        <v>0</v>
      </c>
      <c r="H611" s="158">
        <v>4505.41</v>
      </c>
    </row>
    <row r="612" spans="1:8" ht="15.75" x14ac:dyDescent="0.25">
      <c r="A612" s="157" t="s">
        <v>499</v>
      </c>
      <c r="B612" s="148" t="str">
        <f t="shared" si="10"/>
        <v>4949</v>
      </c>
      <c r="C612" s="165" t="s">
        <v>500</v>
      </c>
      <c r="D612" s="148">
        <v>0</v>
      </c>
      <c r="E612" s="148">
        <v>0</v>
      </c>
      <c r="F612" s="148">
        <v>0</v>
      </c>
      <c r="G612" s="148">
        <v>0</v>
      </c>
      <c r="H612" s="158">
        <v>0</v>
      </c>
    </row>
    <row r="613" spans="1:8" ht="15.75" x14ac:dyDescent="0.25">
      <c r="A613" s="157" t="s">
        <v>501</v>
      </c>
      <c r="B613" s="148" t="str">
        <f t="shared" si="10"/>
        <v>5019A</v>
      </c>
      <c r="C613" s="165" t="s">
        <v>502</v>
      </c>
      <c r="D613" s="148">
        <v>0</v>
      </c>
      <c r="E613" s="148">
        <v>0</v>
      </c>
      <c r="F613" s="148">
        <v>0</v>
      </c>
      <c r="G613" s="148">
        <v>0</v>
      </c>
      <c r="H613" s="158">
        <v>0</v>
      </c>
    </row>
    <row r="614" spans="1:8" ht="15.75" x14ac:dyDescent="0.25">
      <c r="A614" s="157" t="s">
        <v>503</v>
      </c>
      <c r="B614" s="148" t="str">
        <f t="shared" si="10"/>
        <v>5119A</v>
      </c>
      <c r="C614" s="165" t="s">
        <v>504</v>
      </c>
      <c r="D614" s="148">
        <v>200</v>
      </c>
      <c r="E614" s="148">
        <v>0</v>
      </c>
      <c r="F614" s="148">
        <v>200</v>
      </c>
      <c r="G614" s="148">
        <v>0</v>
      </c>
      <c r="H614" s="158">
        <v>200</v>
      </c>
    </row>
    <row r="615" spans="1:8" ht="15.75" x14ac:dyDescent="0.25">
      <c r="A615" s="157" t="s">
        <v>505</v>
      </c>
      <c r="B615" s="148" t="str">
        <f t="shared" si="10"/>
        <v>5219A</v>
      </c>
      <c r="C615" s="165" t="s">
        <v>506</v>
      </c>
      <c r="D615" s="148">
        <v>0</v>
      </c>
      <c r="E615" s="148">
        <v>0</v>
      </c>
      <c r="F615" s="148">
        <v>0</v>
      </c>
      <c r="G615" s="148">
        <v>0</v>
      </c>
      <c r="H615" s="158">
        <v>0</v>
      </c>
    </row>
    <row r="616" spans="1:8" ht="15.75" x14ac:dyDescent="0.25">
      <c r="A616" s="157" t="s">
        <v>507</v>
      </c>
      <c r="B616" s="148" t="str">
        <f t="shared" si="10"/>
        <v>5319A</v>
      </c>
      <c r="C616" s="165" t="s">
        <v>508</v>
      </c>
      <c r="D616" s="148">
        <v>637.36</v>
      </c>
      <c r="E616" s="148">
        <v>0</v>
      </c>
      <c r="F616" s="148">
        <v>637.36</v>
      </c>
      <c r="G616" s="148">
        <v>0</v>
      </c>
      <c r="H616" s="158">
        <v>637.36</v>
      </c>
    </row>
    <row r="617" spans="1:8" ht="15.75" x14ac:dyDescent="0.25">
      <c r="A617" s="157" t="s">
        <v>270</v>
      </c>
      <c r="B617" s="148" t="str">
        <f t="shared" si="10"/>
        <v>5438</v>
      </c>
      <c r="C617" s="165" t="s">
        <v>509</v>
      </c>
      <c r="D617" s="148">
        <v>1928.8799999999999</v>
      </c>
      <c r="E617" s="148">
        <v>0</v>
      </c>
      <c r="F617" s="148">
        <v>1928.8799999999999</v>
      </c>
      <c r="G617" s="148">
        <v>0</v>
      </c>
      <c r="H617" s="158">
        <v>1928.8799999999999</v>
      </c>
    </row>
    <row r="618" spans="1:8" ht="15.75" x14ac:dyDescent="0.25">
      <c r="A618" s="157" t="s">
        <v>264</v>
      </c>
      <c r="B618" s="148" t="str">
        <f t="shared" si="10"/>
        <v>5526</v>
      </c>
      <c r="C618" s="165" t="s">
        <v>510</v>
      </c>
      <c r="D618" s="148">
        <v>147669.37</v>
      </c>
      <c r="E618" s="148">
        <v>0</v>
      </c>
      <c r="F618" s="148">
        <v>147669.37</v>
      </c>
      <c r="G618" s="148">
        <v>0</v>
      </c>
      <c r="H618" s="158">
        <v>147669.37</v>
      </c>
    </row>
    <row r="619" spans="1:8" ht="15.75" x14ac:dyDescent="0.25">
      <c r="A619" s="157" t="s">
        <v>276</v>
      </c>
      <c r="B619" s="148" t="str">
        <f t="shared" si="10"/>
        <v>5719A</v>
      </c>
      <c r="C619" s="165" t="s">
        <v>511</v>
      </c>
      <c r="D619" s="148">
        <v>0</v>
      </c>
      <c r="E619" s="148">
        <v>0</v>
      </c>
      <c r="F619" s="148">
        <v>0</v>
      </c>
      <c r="G619" s="148">
        <v>0</v>
      </c>
      <c r="H619" s="158">
        <v>0</v>
      </c>
    </row>
    <row r="620" spans="1:8" ht="15.75" x14ac:dyDescent="0.25">
      <c r="A620" s="157" t="s">
        <v>512</v>
      </c>
      <c r="B620" s="148" t="str">
        <f t="shared" si="10"/>
        <v>5819A</v>
      </c>
      <c r="C620" s="165" t="s">
        <v>513</v>
      </c>
      <c r="D620" s="148">
        <v>3141339.29</v>
      </c>
      <c r="E620" s="148">
        <v>0</v>
      </c>
      <c r="F620" s="148">
        <v>3141339.29</v>
      </c>
      <c r="G620" s="148">
        <v>0</v>
      </c>
      <c r="H620" s="158">
        <v>3141339.29</v>
      </c>
    </row>
    <row r="621" spans="1:8" ht="15.75" x14ac:dyDescent="0.25">
      <c r="A621" s="157" t="s">
        <v>512</v>
      </c>
      <c r="B621" s="148" t="str">
        <f t="shared" si="10"/>
        <v>5829</v>
      </c>
      <c r="C621" s="165" t="s">
        <v>514</v>
      </c>
      <c r="D621" s="148">
        <v>0</v>
      </c>
      <c r="E621" s="148">
        <v>0</v>
      </c>
      <c r="F621" s="148">
        <v>0</v>
      </c>
      <c r="G621" s="148">
        <v>0</v>
      </c>
      <c r="H621" s="158">
        <v>0</v>
      </c>
    </row>
    <row r="622" spans="1:8" ht="15.75" x14ac:dyDescent="0.25">
      <c r="A622" s="157" t="s">
        <v>515</v>
      </c>
      <c r="B622" s="148" t="str">
        <f t="shared" si="10"/>
        <v>5919A</v>
      </c>
      <c r="C622" s="165" t="s">
        <v>516</v>
      </c>
      <c r="D622" s="148">
        <v>0</v>
      </c>
      <c r="E622" s="148">
        <v>0</v>
      </c>
      <c r="F622" s="148">
        <v>0</v>
      </c>
      <c r="G622" s="148">
        <v>0</v>
      </c>
      <c r="H622" s="158">
        <v>0</v>
      </c>
    </row>
    <row r="623" spans="1:8" ht="15.75" x14ac:dyDescent="0.25">
      <c r="A623" s="157" t="s">
        <v>274</v>
      </c>
      <c r="B623" s="148" t="str">
        <f t="shared" si="10"/>
        <v>6019A</v>
      </c>
      <c r="C623" s="151" t="s">
        <v>517</v>
      </c>
      <c r="D623" s="148">
        <v>0</v>
      </c>
      <c r="E623" s="148">
        <v>0</v>
      </c>
      <c r="F623" s="148">
        <v>0</v>
      </c>
      <c r="G623" s="148">
        <v>0</v>
      </c>
      <c r="H623" s="158">
        <v>0</v>
      </c>
    </row>
    <row r="624" spans="1:8" ht="15.75" x14ac:dyDescent="0.25">
      <c r="A624" s="157" t="s">
        <v>518</v>
      </c>
      <c r="B624" s="148" t="str">
        <f t="shared" si="10"/>
        <v>6119A</v>
      </c>
      <c r="C624" s="151" t="s">
        <v>519</v>
      </c>
      <c r="D624" s="148">
        <v>0</v>
      </c>
      <c r="E624" s="148">
        <v>0</v>
      </c>
      <c r="F624" s="148">
        <v>0</v>
      </c>
      <c r="G624" s="148">
        <v>0</v>
      </c>
      <c r="H624" s="158">
        <v>0</v>
      </c>
    </row>
    <row r="625" spans="1:8" ht="15.75" x14ac:dyDescent="0.25">
      <c r="A625" s="157" t="s">
        <v>520</v>
      </c>
      <c r="B625" s="148" t="str">
        <f t="shared" si="10"/>
        <v>6249</v>
      </c>
      <c r="C625" s="165" t="s">
        <v>521</v>
      </c>
      <c r="D625" s="148">
        <v>12042.5</v>
      </c>
      <c r="E625" s="148">
        <v>0</v>
      </c>
      <c r="F625" s="148">
        <v>12042.5</v>
      </c>
      <c r="G625" s="148">
        <v>0</v>
      </c>
      <c r="H625" s="158">
        <v>12042.5</v>
      </c>
    </row>
    <row r="626" spans="1:8" ht="15.75" x14ac:dyDescent="0.25">
      <c r="A626" s="157" t="s">
        <v>522</v>
      </c>
      <c r="B626" s="148" t="str">
        <f t="shared" si="10"/>
        <v>6329</v>
      </c>
      <c r="C626" s="165" t="s">
        <v>523</v>
      </c>
      <c r="D626" s="148">
        <v>4521</v>
      </c>
      <c r="E626" s="148">
        <v>0</v>
      </c>
      <c r="F626" s="148">
        <v>4521</v>
      </c>
      <c r="G626" s="148">
        <v>0</v>
      </c>
      <c r="H626" s="158">
        <v>4521</v>
      </c>
    </row>
    <row r="627" spans="1:8" ht="15.75" x14ac:dyDescent="0.25">
      <c r="A627" s="157" t="s">
        <v>524</v>
      </c>
      <c r="B627" s="148" t="str">
        <f t="shared" si="10"/>
        <v>6407</v>
      </c>
      <c r="C627" s="165" t="s">
        <v>525</v>
      </c>
      <c r="D627" s="148">
        <v>0</v>
      </c>
      <c r="E627" s="148">
        <v>0</v>
      </c>
      <c r="F627" s="148">
        <v>0</v>
      </c>
      <c r="G627" s="148">
        <v>0</v>
      </c>
      <c r="H627" s="158">
        <v>0</v>
      </c>
    </row>
    <row r="628" spans="1:8" ht="15.75" x14ac:dyDescent="0.25">
      <c r="A628" s="157" t="s">
        <v>526</v>
      </c>
      <c r="B628" s="148" t="str">
        <f t="shared" ref="B628:B658" si="11">C628</f>
        <v>6519A</v>
      </c>
      <c r="C628" s="165" t="s">
        <v>527</v>
      </c>
      <c r="D628" s="148">
        <v>0</v>
      </c>
      <c r="E628" s="148">
        <v>0</v>
      </c>
      <c r="F628" s="148">
        <v>0</v>
      </c>
      <c r="G628" s="148">
        <v>0</v>
      </c>
      <c r="H628" s="158">
        <v>0</v>
      </c>
    </row>
    <row r="629" spans="1:8" ht="15.75" x14ac:dyDescent="0.25">
      <c r="A629" s="157" t="s">
        <v>528</v>
      </c>
      <c r="B629" s="148" t="str">
        <f t="shared" si="11"/>
        <v>6619A</v>
      </c>
      <c r="C629" s="165" t="s">
        <v>529</v>
      </c>
      <c r="D629" s="148">
        <v>0</v>
      </c>
      <c r="E629" s="148">
        <v>0</v>
      </c>
      <c r="F629" s="148">
        <v>0</v>
      </c>
      <c r="G629" s="148">
        <v>0</v>
      </c>
      <c r="H629" s="158">
        <v>0</v>
      </c>
    </row>
    <row r="630" spans="1:8" ht="15.75" x14ac:dyDescent="0.25">
      <c r="A630" s="157" t="s">
        <v>530</v>
      </c>
      <c r="B630" s="148" t="str">
        <f t="shared" si="11"/>
        <v>6709A</v>
      </c>
      <c r="C630" s="165" t="s">
        <v>531</v>
      </c>
      <c r="D630" s="148">
        <v>606.40000000000009</v>
      </c>
      <c r="E630" s="148">
        <v>0</v>
      </c>
      <c r="F630" s="148">
        <v>606.40000000000009</v>
      </c>
      <c r="G630" s="148">
        <v>0</v>
      </c>
      <c r="H630" s="158">
        <v>606.40000000000009</v>
      </c>
    </row>
    <row r="631" spans="1:8" ht="15.75" x14ac:dyDescent="0.25">
      <c r="A631" s="157" t="s">
        <v>530</v>
      </c>
      <c r="B631" s="148" t="str">
        <f t="shared" si="11"/>
        <v>6733</v>
      </c>
      <c r="C631" s="165" t="s">
        <v>532</v>
      </c>
      <c r="D631" s="148">
        <v>0</v>
      </c>
      <c r="E631" s="148">
        <v>0</v>
      </c>
      <c r="F631" s="148">
        <v>0</v>
      </c>
      <c r="G631" s="148">
        <v>0</v>
      </c>
      <c r="H631" s="158">
        <v>0</v>
      </c>
    </row>
    <row r="632" spans="1:8" ht="15.75" x14ac:dyDescent="0.25">
      <c r="A632" s="157" t="s">
        <v>533</v>
      </c>
      <c r="B632" s="148" t="str">
        <f t="shared" si="11"/>
        <v>6840</v>
      </c>
      <c r="C632" s="168" t="s">
        <v>534</v>
      </c>
      <c r="D632" s="148">
        <v>0</v>
      </c>
      <c r="E632" s="148">
        <v>0</v>
      </c>
      <c r="F632" s="148">
        <v>0</v>
      </c>
      <c r="G632" s="148">
        <v>0</v>
      </c>
      <c r="H632" s="158">
        <v>0</v>
      </c>
    </row>
    <row r="633" spans="1:8" ht="15.75" x14ac:dyDescent="0.25">
      <c r="A633" s="157" t="s">
        <v>535</v>
      </c>
      <c r="B633" s="148" t="str">
        <f t="shared" si="11"/>
        <v>7208</v>
      </c>
      <c r="C633" s="165" t="s">
        <v>536</v>
      </c>
      <c r="D633" s="148">
        <v>394</v>
      </c>
      <c r="E633" s="148">
        <v>0</v>
      </c>
      <c r="F633" s="148">
        <v>394</v>
      </c>
      <c r="G633" s="148">
        <v>0</v>
      </c>
      <c r="H633" s="158">
        <v>394</v>
      </c>
    </row>
    <row r="634" spans="1:8" ht="15.75" x14ac:dyDescent="0.25">
      <c r="A634" s="157" t="s">
        <v>347</v>
      </c>
      <c r="B634" s="148" t="str">
        <f t="shared" si="11"/>
        <v>7305A</v>
      </c>
      <c r="C634" s="165" t="s">
        <v>537</v>
      </c>
      <c r="D634" s="148">
        <v>0</v>
      </c>
      <c r="E634" s="148">
        <v>0</v>
      </c>
      <c r="F634" s="148">
        <v>0</v>
      </c>
      <c r="G634" s="148">
        <v>0</v>
      </c>
      <c r="H634" s="158">
        <v>0</v>
      </c>
    </row>
    <row r="635" spans="1:8" ht="15.75" x14ac:dyDescent="0.25">
      <c r="A635" s="157" t="s">
        <v>538</v>
      </c>
      <c r="B635" s="148" t="str">
        <f t="shared" si="11"/>
        <v>7405A</v>
      </c>
      <c r="C635" s="165" t="s">
        <v>539</v>
      </c>
      <c r="D635" s="148">
        <v>74935.179999999993</v>
      </c>
      <c r="E635" s="148">
        <v>0</v>
      </c>
      <c r="F635" s="148">
        <v>74935.179999999993</v>
      </c>
      <c r="G635" s="148">
        <v>0</v>
      </c>
      <c r="H635" s="158">
        <v>74935.179999999993</v>
      </c>
    </row>
    <row r="636" spans="1:8" ht="15.75" x14ac:dyDescent="0.25">
      <c r="A636" s="157" t="s">
        <v>538</v>
      </c>
      <c r="B636" s="148" t="str">
        <f t="shared" si="11"/>
        <v>7425</v>
      </c>
      <c r="C636" s="168" t="s">
        <v>540</v>
      </c>
      <c r="D636" s="148">
        <v>0</v>
      </c>
      <c r="E636" s="148">
        <v>0</v>
      </c>
      <c r="F636" s="148">
        <v>0</v>
      </c>
      <c r="G636" s="148">
        <v>0</v>
      </c>
      <c r="H636" s="158">
        <v>0</v>
      </c>
    </row>
    <row r="637" spans="1:8" ht="15.75" x14ac:dyDescent="0.25">
      <c r="A637" s="157" t="s">
        <v>541</v>
      </c>
      <c r="B637" s="148" t="str">
        <f t="shared" si="11"/>
        <v>7538</v>
      </c>
      <c r="C637" s="151" t="s">
        <v>542</v>
      </c>
      <c r="D637" s="148">
        <v>4204.2299999999996</v>
      </c>
      <c r="E637" s="148">
        <v>0</v>
      </c>
      <c r="F637" s="148">
        <v>4204.2299999999996</v>
      </c>
      <c r="G637" s="148">
        <v>0</v>
      </c>
      <c r="H637" s="158">
        <v>4204.2299999999996</v>
      </c>
    </row>
    <row r="638" spans="1:8" ht="15.75" x14ac:dyDescent="0.25">
      <c r="A638" s="157" t="s">
        <v>541</v>
      </c>
      <c r="B638" s="148" t="str">
        <f t="shared" si="11"/>
        <v>7525</v>
      </c>
      <c r="C638" s="166" t="s">
        <v>543</v>
      </c>
      <c r="D638" s="148">
        <v>0</v>
      </c>
      <c r="E638" s="148">
        <v>0</v>
      </c>
      <c r="F638" s="148">
        <v>0</v>
      </c>
      <c r="G638" s="148">
        <v>0</v>
      </c>
      <c r="H638" s="158">
        <v>0</v>
      </c>
    </row>
    <row r="639" spans="1:8" ht="15.75" x14ac:dyDescent="0.25">
      <c r="A639" s="157" t="s">
        <v>544</v>
      </c>
      <c r="B639" s="148" t="str">
        <f t="shared" si="11"/>
        <v>7932</v>
      </c>
      <c r="C639" s="165" t="s">
        <v>545</v>
      </c>
      <c r="D639" s="148">
        <v>0</v>
      </c>
      <c r="E639" s="148">
        <v>0</v>
      </c>
      <c r="F639" s="148">
        <v>0</v>
      </c>
      <c r="G639" s="148">
        <v>0</v>
      </c>
      <c r="H639" s="158">
        <v>0</v>
      </c>
    </row>
    <row r="640" spans="1:8" ht="15.75" x14ac:dyDescent="0.25">
      <c r="A640" s="157" t="s">
        <v>548</v>
      </c>
      <c r="B640" s="148" t="str">
        <f t="shared" si="11"/>
        <v>8132</v>
      </c>
      <c r="C640" s="165" t="s">
        <v>549</v>
      </c>
      <c r="D640" s="148">
        <v>0</v>
      </c>
      <c r="E640" s="148">
        <v>0</v>
      </c>
      <c r="F640" s="148">
        <v>0</v>
      </c>
      <c r="G640" s="148">
        <v>0</v>
      </c>
      <c r="H640" s="158">
        <v>0</v>
      </c>
    </row>
    <row r="641" spans="1:8" ht="15.75" x14ac:dyDescent="0.25">
      <c r="A641" s="157" t="s">
        <v>333</v>
      </c>
      <c r="B641" s="148" t="str">
        <f t="shared" si="11"/>
        <v>8440</v>
      </c>
      <c r="C641" s="165" t="s">
        <v>552</v>
      </c>
      <c r="D641" s="148">
        <v>0</v>
      </c>
      <c r="E641" s="148">
        <v>0</v>
      </c>
      <c r="F641" s="148">
        <v>0</v>
      </c>
      <c r="G641" s="148">
        <v>0</v>
      </c>
      <c r="H641" s="158">
        <v>0</v>
      </c>
    </row>
    <row r="642" spans="1:8" ht="15.75" x14ac:dyDescent="0.25">
      <c r="A642" s="157" t="s">
        <v>553</v>
      </c>
      <c r="B642" s="148" t="str">
        <f t="shared" si="11"/>
        <v>8809A</v>
      </c>
      <c r="C642" s="165" t="s">
        <v>554</v>
      </c>
      <c r="D642" s="148">
        <v>802.4</v>
      </c>
      <c r="E642" s="148">
        <v>0</v>
      </c>
      <c r="F642" s="148">
        <v>802.4</v>
      </c>
      <c r="G642" s="148">
        <v>0</v>
      </c>
      <c r="H642" s="158">
        <v>802.4</v>
      </c>
    </row>
    <row r="643" spans="1:8" ht="15.75" x14ac:dyDescent="0.25">
      <c r="A643" s="157" t="s">
        <v>555</v>
      </c>
      <c r="B643" s="148" t="str">
        <f t="shared" si="11"/>
        <v>9040</v>
      </c>
      <c r="C643" s="151" t="s">
        <v>556</v>
      </c>
      <c r="D643" s="148">
        <v>0</v>
      </c>
      <c r="E643" s="148">
        <v>0</v>
      </c>
      <c r="F643" s="148">
        <v>0</v>
      </c>
      <c r="G643" s="148">
        <v>0</v>
      </c>
      <c r="H643" s="158">
        <v>0</v>
      </c>
    </row>
    <row r="644" spans="1:8" ht="15.75" x14ac:dyDescent="0.25">
      <c r="A644" s="157" t="s">
        <v>557</v>
      </c>
      <c r="B644" s="148" t="str">
        <f t="shared" si="11"/>
        <v>9201A</v>
      </c>
      <c r="C644" s="151" t="s">
        <v>558</v>
      </c>
      <c r="D644" s="148">
        <v>9443.25</v>
      </c>
      <c r="E644" s="148">
        <v>0</v>
      </c>
      <c r="F644" s="148">
        <v>9443.25</v>
      </c>
      <c r="G644" s="148">
        <v>0</v>
      </c>
      <c r="H644" s="158">
        <v>9443.25</v>
      </c>
    </row>
    <row r="645" spans="1:8" ht="15.75" x14ac:dyDescent="0.25">
      <c r="A645" s="157" t="s">
        <v>559</v>
      </c>
      <c r="B645" s="148" t="str">
        <f t="shared" si="11"/>
        <v>9301A</v>
      </c>
      <c r="C645" s="151" t="s">
        <v>560</v>
      </c>
      <c r="D645" s="148">
        <v>0</v>
      </c>
      <c r="E645" s="148">
        <v>0</v>
      </c>
      <c r="F645" s="148">
        <v>0</v>
      </c>
      <c r="G645" s="148">
        <v>0</v>
      </c>
      <c r="H645" s="158">
        <v>0</v>
      </c>
    </row>
    <row r="646" spans="1:8" ht="15.75" x14ac:dyDescent="0.25">
      <c r="A646" s="157" t="s">
        <v>561</v>
      </c>
      <c r="B646" s="148" t="str">
        <f t="shared" si="11"/>
        <v>9449</v>
      </c>
      <c r="C646" s="151" t="s">
        <v>562</v>
      </c>
      <c r="D646" s="148">
        <v>0</v>
      </c>
      <c r="E646" s="148">
        <v>0</v>
      </c>
      <c r="F646" s="148">
        <v>0</v>
      </c>
      <c r="G646" s="148">
        <v>0</v>
      </c>
      <c r="H646" s="158">
        <v>0</v>
      </c>
    </row>
    <row r="647" spans="1:8" ht="15.75" x14ac:dyDescent="0.25">
      <c r="A647" s="157" t="s">
        <v>563</v>
      </c>
      <c r="B647" s="148" t="str">
        <f t="shared" si="11"/>
        <v>9618A</v>
      </c>
      <c r="C647" s="151" t="s">
        <v>564</v>
      </c>
      <c r="D647" s="148">
        <v>0</v>
      </c>
      <c r="E647" s="148">
        <v>0</v>
      </c>
      <c r="F647" s="148">
        <v>0</v>
      </c>
      <c r="G647" s="148">
        <v>0</v>
      </c>
      <c r="H647" s="158">
        <v>0</v>
      </c>
    </row>
    <row r="648" spans="1:8" ht="15.75" x14ac:dyDescent="0.25">
      <c r="A648" s="157" t="s">
        <v>606</v>
      </c>
      <c r="B648" s="148" t="str">
        <f t="shared" si="11"/>
        <v>9818A</v>
      </c>
      <c r="C648" s="151" t="s">
        <v>565</v>
      </c>
      <c r="D648" s="148">
        <v>249453145.86000001</v>
      </c>
      <c r="E648" s="148">
        <v>3611370.5099999905</v>
      </c>
      <c r="F648" s="148">
        <v>253064516.37</v>
      </c>
      <c r="G648" s="148">
        <v>39966460</v>
      </c>
      <c r="H648" s="158">
        <v>293030976.37</v>
      </c>
    </row>
    <row r="649" spans="1:8" ht="15.75" x14ac:dyDescent="0.25">
      <c r="A649" s="157" t="s">
        <v>607</v>
      </c>
      <c r="B649" s="148" t="str">
        <f t="shared" si="11"/>
        <v>9818A1</v>
      </c>
      <c r="C649" s="166" t="s">
        <v>608</v>
      </c>
      <c r="D649" s="148"/>
      <c r="E649" s="148">
        <v>0</v>
      </c>
      <c r="F649" s="148">
        <v>0</v>
      </c>
      <c r="G649" s="148">
        <v>0</v>
      </c>
      <c r="H649" s="158">
        <v>0</v>
      </c>
    </row>
    <row r="650" spans="1:8" ht="15.75" x14ac:dyDescent="0.25">
      <c r="A650" s="157" t="s">
        <v>609</v>
      </c>
      <c r="B650" s="148" t="str">
        <f t="shared" si="11"/>
        <v>9818A2</v>
      </c>
      <c r="C650" s="166" t="s">
        <v>610</v>
      </c>
      <c r="D650" s="148"/>
      <c r="E650" s="148">
        <v>0</v>
      </c>
      <c r="F650" s="148">
        <v>0</v>
      </c>
      <c r="G650" s="148">
        <v>0</v>
      </c>
      <c r="H650" s="158">
        <v>0</v>
      </c>
    </row>
    <row r="651" spans="1:8" ht="15.75" x14ac:dyDescent="0.25">
      <c r="A651" s="157" t="s">
        <v>567</v>
      </c>
      <c r="B651" s="148" t="str">
        <f t="shared" si="11"/>
        <v>BB49</v>
      </c>
      <c r="C651" s="151" t="s">
        <v>568</v>
      </c>
      <c r="D651" s="148">
        <v>0</v>
      </c>
      <c r="E651" s="148">
        <v>0</v>
      </c>
      <c r="F651" s="148">
        <v>0</v>
      </c>
      <c r="G651" s="148">
        <v>0</v>
      </c>
      <c r="H651" s="158">
        <v>0</v>
      </c>
    </row>
    <row r="652" spans="1:8" ht="15.75" x14ac:dyDescent="0.25">
      <c r="A652" s="157" t="s">
        <v>569</v>
      </c>
      <c r="B652" s="148" t="str">
        <f t="shared" si="11"/>
        <v>AA</v>
      </c>
      <c r="C652" s="149" t="s">
        <v>570</v>
      </c>
      <c r="D652" s="148"/>
      <c r="E652" s="148">
        <v>0</v>
      </c>
      <c r="F652" s="148">
        <v>0</v>
      </c>
      <c r="G652" s="148">
        <v>0</v>
      </c>
      <c r="H652" s="158">
        <v>0</v>
      </c>
    </row>
    <row r="653" spans="1:8" ht="15.75" x14ac:dyDescent="0.25">
      <c r="A653" s="157" t="s">
        <v>571</v>
      </c>
      <c r="B653" s="148" t="str">
        <f t="shared" si="11"/>
        <v>BB</v>
      </c>
      <c r="C653" s="149" t="s">
        <v>587</v>
      </c>
      <c r="D653" s="148"/>
      <c r="E653" s="148">
        <v>0</v>
      </c>
      <c r="F653" s="148">
        <v>0</v>
      </c>
      <c r="G653" s="148">
        <v>0</v>
      </c>
      <c r="H653" s="158">
        <v>0</v>
      </c>
    </row>
    <row r="654" spans="1:8" ht="15.75" x14ac:dyDescent="0.25">
      <c r="A654" s="157" t="s">
        <v>572</v>
      </c>
      <c r="B654" s="148" t="str">
        <f t="shared" si="11"/>
        <v>CC</v>
      </c>
      <c r="C654" s="149" t="s">
        <v>588</v>
      </c>
      <c r="D654" s="148"/>
      <c r="E654" s="148">
        <v>0</v>
      </c>
      <c r="F654" s="148">
        <v>0</v>
      </c>
      <c r="G654" s="148">
        <v>0</v>
      </c>
      <c r="H654" s="158">
        <v>0</v>
      </c>
    </row>
    <row r="655" spans="1:8" ht="15.75" x14ac:dyDescent="0.25">
      <c r="A655" s="157" t="s">
        <v>299</v>
      </c>
      <c r="B655" s="148" t="str">
        <f t="shared" si="11"/>
        <v>DD</v>
      </c>
      <c r="C655" s="149" t="s">
        <v>589</v>
      </c>
      <c r="D655" s="148"/>
      <c r="E655" s="148">
        <v>0</v>
      </c>
      <c r="F655" s="148">
        <v>0</v>
      </c>
      <c r="G655" s="148">
        <v>0</v>
      </c>
      <c r="H655" s="158">
        <v>0</v>
      </c>
    </row>
    <row r="656" spans="1:8" ht="15.75" x14ac:dyDescent="0.25">
      <c r="A656" s="157" t="s">
        <v>300</v>
      </c>
      <c r="B656" s="148" t="str">
        <f t="shared" si="11"/>
        <v>QQ</v>
      </c>
      <c r="C656" s="151" t="s">
        <v>573</v>
      </c>
      <c r="D656" s="148"/>
      <c r="E656" s="148">
        <v>0</v>
      </c>
      <c r="F656" s="148">
        <v>0</v>
      </c>
      <c r="G656" s="148">
        <v>0</v>
      </c>
      <c r="H656" s="158">
        <v>0</v>
      </c>
    </row>
    <row r="657" spans="1:8" ht="15.75" x14ac:dyDescent="0.25">
      <c r="A657" s="157" t="s">
        <v>574</v>
      </c>
      <c r="B657" s="148" t="str">
        <f t="shared" si="11"/>
        <v>EE</v>
      </c>
      <c r="C657" s="149" t="s">
        <v>590</v>
      </c>
      <c r="D657" s="148"/>
      <c r="E657" s="148" t="s">
        <v>577</v>
      </c>
      <c r="F657" s="148">
        <v>0</v>
      </c>
      <c r="G657" s="148" t="s">
        <v>577</v>
      </c>
      <c r="H657" s="158">
        <v>0</v>
      </c>
    </row>
    <row r="658" spans="1:8" ht="15.75" x14ac:dyDescent="0.25">
      <c r="A658" s="157" t="s">
        <v>575</v>
      </c>
      <c r="B658" s="148" t="str">
        <f t="shared" si="11"/>
        <v>RB</v>
      </c>
      <c r="C658" s="149" t="s">
        <v>576</v>
      </c>
      <c r="D658" s="148"/>
      <c r="E658" s="148"/>
      <c r="F658" s="148"/>
      <c r="G658" s="148"/>
      <c r="H658" s="158">
        <v>0</v>
      </c>
    </row>
    <row r="659" spans="1:8" ht="15.75" x14ac:dyDescent="0.25">
      <c r="A659" s="157"/>
      <c r="B659" s="148"/>
      <c r="C659" s="148"/>
      <c r="D659" s="152" t="s">
        <v>577</v>
      </c>
      <c r="E659" s="152" t="s">
        <v>577</v>
      </c>
      <c r="F659" s="152" t="s">
        <v>577</v>
      </c>
      <c r="G659" s="152" t="s">
        <v>577</v>
      </c>
      <c r="H659" s="170" t="s">
        <v>577</v>
      </c>
    </row>
    <row r="660" spans="1:8" ht="15.75" x14ac:dyDescent="0.25">
      <c r="A660" s="157" t="s">
        <v>578</v>
      </c>
      <c r="B660" s="148"/>
      <c r="C660" s="162"/>
      <c r="D660" s="148">
        <v>258514874.60000002</v>
      </c>
      <c r="E660" s="148">
        <v>3611370.5099999905</v>
      </c>
      <c r="F660" s="148">
        <v>262126245.11000001</v>
      </c>
      <c r="G660" s="148">
        <v>39966460</v>
      </c>
      <c r="H660" s="158">
        <v>302092705.11000001</v>
      </c>
    </row>
    <row r="661" spans="1:8" ht="15.75" x14ac:dyDescent="0.25">
      <c r="A661" s="157"/>
      <c r="B661" s="148"/>
      <c r="C661" s="148"/>
      <c r="D661" s="152" t="s">
        <v>397</v>
      </c>
      <c r="E661" s="152" t="s">
        <v>397</v>
      </c>
      <c r="F661" s="152" t="s">
        <v>397</v>
      </c>
      <c r="G661" s="152" t="s">
        <v>397</v>
      </c>
      <c r="H661" s="170" t="s">
        <v>397</v>
      </c>
    </row>
    <row r="662" spans="1:8" ht="16.5" thickBot="1" x14ac:dyDescent="0.3">
      <c r="A662" s="171"/>
      <c r="B662" s="172"/>
      <c r="C662" s="172"/>
      <c r="D662" s="172"/>
      <c r="E662" s="172"/>
      <c r="F662" s="172"/>
      <c r="G662" s="172"/>
      <c r="H662" s="173">
        <v>9061728.7400000095</v>
      </c>
    </row>
    <row r="664" spans="1:8" ht="15.75" thickBot="1" x14ac:dyDescent="0.3"/>
    <row r="665" spans="1:8" ht="15.75" x14ac:dyDescent="0.25">
      <c r="A665" s="154"/>
      <c r="B665" s="155"/>
      <c r="C665" s="155"/>
      <c r="D665" s="155" t="s">
        <v>394</v>
      </c>
      <c r="E665" s="155"/>
      <c r="F665" s="155"/>
      <c r="G665" s="155"/>
      <c r="H665" s="156"/>
    </row>
    <row r="666" spans="1:8" ht="15.75" x14ac:dyDescent="0.25">
      <c r="A666" s="157"/>
      <c r="B666" s="148"/>
      <c r="C666" s="148"/>
      <c r="D666" s="148" t="s">
        <v>395</v>
      </c>
      <c r="E666" s="148"/>
      <c r="F666" s="148"/>
      <c r="G666" s="148"/>
      <c r="H666" s="158"/>
    </row>
    <row r="667" spans="1:8" ht="15.75" x14ac:dyDescent="0.25">
      <c r="A667" s="157" t="s">
        <v>596</v>
      </c>
      <c r="B667" s="148"/>
      <c r="C667" s="148"/>
      <c r="D667" s="148"/>
      <c r="E667" s="153" t="s">
        <v>604</v>
      </c>
      <c r="F667" s="148"/>
      <c r="G667" s="148"/>
      <c r="H667" s="158"/>
    </row>
    <row r="668" spans="1:8" ht="15.75" x14ac:dyDescent="0.25">
      <c r="A668" s="159" t="s">
        <v>397</v>
      </c>
      <c r="B668" s="152"/>
      <c r="C668" s="160" t="s">
        <v>397</v>
      </c>
      <c r="D668" s="160" t="s">
        <v>397</v>
      </c>
      <c r="E668" s="160" t="s">
        <v>397</v>
      </c>
      <c r="F668" s="160" t="s">
        <v>397</v>
      </c>
      <c r="G668" s="160" t="s">
        <v>397</v>
      </c>
      <c r="H668" s="161" t="s">
        <v>397</v>
      </c>
    </row>
    <row r="669" spans="1:8" ht="15.75" x14ac:dyDescent="0.25">
      <c r="A669" s="157" t="s">
        <v>398</v>
      </c>
      <c r="B669" s="148"/>
      <c r="C669" s="162"/>
      <c r="D669" s="150" t="s">
        <v>185</v>
      </c>
      <c r="E669" s="150" t="s">
        <v>185</v>
      </c>
      <c r="F669" s="150" t="s">
        <v>399</v>
      </c>
      <c r="G669" s="150" t="s">
        <v>185</v>
      </c>
      <c r="H669" s="163" t="s">
        <v>400</v>
      </c>
    </row>
    <row r="670" spans="1:8" ht="15.75" x14ac:dyDescent="0.25">
      <c r="A670" s="157"/>
      <c r="B670" s="148"/>
      <c r="C670" s="162"/>
      <c r="D670" s="150" t="s">
        <v>401</v>
      </c>
      <c r="E670" s="150" t="s">
        <v>402</v>
      </c>
      <c r="F670" s="150" t="s">
        <v>402</v>
      </c>
      <c r="G670" s="150" t="s">
        <v>403</v>
      </c>
      <c r="H670" s="163" t="s">
        <v>404</v>
      </c>
    </row>
    <row r="671" spans="1:8" ht="15.75" x14ac:dyDescent="0.25">
      <c r="A671" s="157"/>
      <c r="B671" s="148"/>
      <c r="C671" s="162"/>
      <c r="D671" s="150" t="s">
        <v>405</v>
      </c>
      <c r="E671" s="150" t="s">
        <v>406</v>
      </c>
      <c r="F671" s="148"/>
      <c r="G671" s="150" t="s">
        <v>406</v>
      </c>
      <c r="H671" s="163" t="s">
        <v>407</v>
      </c>
    </row>
    <row r="672" spans="1:8" ht="15.75" x14ac:dyDescent="0.25">
      <c r="A672" s="159" t="s">
        <v>397</v>
      </c>
      <c r="B672" s="152"/>
      <c r="C672" s="160" t="s">
        <v>397</v>
      </c>
      <c r="D672" s="160" t="s">
        <v>397</v>
      </c>
      <c r="E672" s="160" t="s">
        <v>397</v>
      </c>
      <c r="F672" s="160" t="s">
        <v>397</v>
      </c>
      <c r="G672" s="160" t="s">
        <v>397</v>
      </c>
      <c r="H672" s="161" t="s">
        <v>397</v>
      </c>
    </row>
    <row r="673" spans="1:8" ht="15.75" x14ac:dyDescent="0.25">
      <c r="A673" s="157" t="s">
        <v>408</v>
      </c>
      <c r="B673" s="148" t="str">
        <f>C673</f>
        <v>00</v>
      </c>
      <c r="C673" s="164" t="s">
        <v>409</v>
      </c>
      <c r="D673" s="148"/>
      <c r="E673" s="148">
        <v>0</v>
      </c>
      <c r="F673" s="148">
        <v>0</v>
      </c>
      <c r="G673" s="148">
        <v>0</v>
      </c>
      <c r="H673" s="158">
        <v>0</v>
      </c>
    </row>
    <row r="674" spans="1:8" ht="15.75" x14ac:dyDescent="0.25">
      <c r="A674" s="157" t="s">
        <v>410</v>
      </c>
      <c r="B674" s="148" t="str">
        <f t="shared" ref="B674:B737" si="12">C674</f>
        <v>0201A</v>
      </c>
      <c r="C674" s="165" t="s">
        <v>411</v>
      </c>
      <c r="D674" s="148">
        <v>648472.14999999991</v>
      </c>
      <c r="E674" s="148">
        <v>0</v>
      </c>
      <c r="F674" s="148">
        <v>648472.14999999991</v>
      </c>
      <c r="G674" s="148">
        <v>0</v>
      </c>
      <c r="H674" s="158">
        <v>648472.14999999991</v>
      </c>
    </row>
    <row r="675" spans="1:8" ht="15.75" x14ac:dyDescent="0.25">
      <c r="A675" s="157" t="s">
        <v>410</v>
      </c>
      <c r="B675" s="148" t="str">
        <f t="shared" si="12"/>
        <v>0237</v>
      </c>
      <c r="C675" s="165" t="s">
        <v>412</v>
      </c>
      <c r="D675" s="148">
        <v>0</v>
      </c>
      <c r="E675" s="148">
        <v>0</v>
      </c>
      <c r="F675" s="148">
        <v>0</v>
      </c>
      <c r="G675" s="148">
        <v>0</v>
      </c>
      <c r="H675" s="158">
        <v>0</v>
      </c>
    </row>
    <row r="676" spans="1:8" ht="15.75" x14ac:dyDescent="0.25">
      <c r="A676" s="157" t="s">
        <v>413</v>
      </c>
      <c r="B676" s="148" t="str">
        <f t="shared" si="12"/>
        <v>0302A</v>
      </c>
      <c r="C676" s="165" t="s">
        <v>414</v>
      </c>
      <c r="D676" s="148">
        <v>0</v>
      </c>
      <c r="E676" s="148">
        <v>0</v>
      </c>
      <c r="F676" s="148">
        <v>0</v>
      </c>
      <c r="G676" s="148">
        <v>0</v>
      </c>
      <c r="H676" s="158">
        <v>0</v>
      </c>
    </row>
    <row r="677" spans="1:8" ht="15.75" x14ac:dyDescent="0.25">
      <c r="A677" s="157" t="s">
        <v>415</v>
      </c>
      <c r="B677" s="148" t="str">
        <f t="shared" si="12"/>
        <v>0410</v>
      </c>
      <c r="C677" s="165" t="s">
        <v>416</v>
      </c>
      <c r="D677" s="148">
        <v>3619.1899999999996</v>
      </c>
      <c r="E677" s="148">
        <v>0</v>
      </c>
      <c r="F677" s="148">
        <v>3619.1899999999996</v>
      </c>
      <c r="G677" s="148">
        <v>0</v>
      </c>
      <c r="H677" s="158">
        <v>3619.1899999999996</v>
      </c>
    </row>
    <row r="678" spans="1:8" ht="15.75" x14ac:dyDescent="0.25">
      <c r="A678" s="157" t="s">
        <v>417</v>
      </c>
      <c r="B678" s="148" t="str">
        <f t="shared" si="12"/>
        <v>0519A</v>
      </c>
      <c r="C678" s="151" t="s">
        <v>418</v>
      </c>
      <c r="D678" s="148">
        <v>0</v>
      </c>
      <c r="E678" s="148">
        <v>0</v>
      </c>
      <c r="F678" s="148">
        <v>0</v>
      </c>
      <c r="G678" s="148">
        <v>0</v>
      </c>
      <c r="H678" s="158">
        <v>0</v>
      </c>
    </row>
    <row r="679" spans="1:8" ht="15.75" x14ac:dyDescent="0.25">
      <c r="A679" s="157" t="s">
        <v>419</v>
      </c>
      <c r="B679" s="148" t="str">
        <f t="shared" si="12"/>
        <v>0602A</v>
      </c>
      <c r="C679" s="165" t="s">
        <v>420</v>
      </c>
      <c r="D679" s="148">
        <v>0</v>
      </c>
      <c r="E679" s="148">
        <v>0</v>
      </c>
      <c r="F679" s="148">
        <v>0</v>
      </c>
      <c r="G679" s="148">
        <v>0</v>
      </c>
      <c r="H679" s="158">
        <v>0</v>
      </c>
    </row>
    <row r="680" spans="1:8" ht="15.75" x14ac:dyDescent="0.25">
      <c r="A680" s="157" t="s">
        <v>421</v>
      </c>
      <c r="B680" s="148" t="str">
        <f t="shared" si="12"/>
        <v>0719A</v>
      </c>
      <c r="C680" s="151" t="s">
        <v>422</v>
      </c>
      <c r="D680" s="148">
        <v>0</v>
      </c>
      <c r="E680" s="148">
        <v>0</v>
      </c>
      <c r="F680" s="148">
        <v>0</v>
      </c>
      <c r="G680" s="148">
        <v>0</v>
      </c>
      <c r="H680" s="158">
        <v>0</v>
      </c>
    </row>
    <row r="681" spans="1:8" ht="15.75" x14ac:dyDescent="0.25">
      <c r="A681" s="157" t="s">
        <v>423</v>
      </c>
      <c r="B681" s="148" t="str">
        <f t="shared" si="12"/>
        <v>0802A</v>
      </c>
      <c r="C681" s="151" t="s">
        <v>424</v>
      </c>
      <c r="D681" s="148">
        <v>0</v>
      </c>
      <c r="E681" s="148">
        <v>0</v>
      </c>
      <c r="F681" s="148">
        <v>0</v>
      </c>
      <c r="G681" s="148">
        <v>0</v>
      </c>
      <c r="H681" s="158">
        <v>0</v>
      </c>
    </row>
    <row r="682" spans="1:8" ht="15.75" x14ac:dyDescent="0.25">
      <c r="A682" s="157" t="s">
        <v>605</v>
      </c>
      <c r="B682" s="148" t="str">
        <f t="shared" si="12"/>
        <v>1010</v>
      </c>
      <c r="C682" s="166" t="s">
        <v>428</v>
      </c>
      <c r="D682" s="148">
        <v>0</v>
      </c>
      <c r="E682" s="148">
        <v>0</v>
      </c>
      <c r="F682" s="148">
        <v>0</v>
      </c>
      <c r="G682" s="148">
        <v>0</v>
      </c>
      <c r="H682" s="158">
        <v>0</v>
      </c>
    </row>
    <row r="683" spans="1:8" ht="15.75" x14ac:dyDescent="0.25">
      <c r="A683" s="157" t="s">
        <v>429</v>
      </c>
      <c r="B683" s="148" t="str">
        <f t="shared" si="12"/>
        <v>1206A</v>
      </c>
      <c r="C683" s="165" t="s">
        <v>430</v>
      </c>
      <c r="D683" s="148">
        <v>63995.4</v>
      </c>
      <c r="E683" s="148">
        <v>0</v>
      </c>
      <c r="F683" s="148">
        <v>63995.4</v>
      </c>
      <c r="G683" s="148">
        <v>0</v>
      </c>
      <c r="H683" s="158">
        <v>63995.4</v>
      </c>
    </row>
    <row r="684" spans="1:8" ht="15.75" x14ac:dyDescent="0.25">
      <c r="A684" s="157" t="s">
        <v>429</v>
      </c>
      <c r="B684" s="148" t="str">
        <f t="shared" si="12"/>
        <v>1236</v>
      </c>
      <c r="C684" s="165" t="s">
        <v>431</v>
      </c>
      <c r="D684" s="148">
        <v>88491.64</v>
      </c>
      <c r="E684" s="148">
        <v>0</v>
      </c>
      <c r="F684" s="148">
        <v>88491.64</v>
      </c>
      <c r="G684" s="148">
        <v>0</v>
      </c>
      <c r="H684" s="158">
        <v>88491.64</v>
      </c>
    </row>
    <row r="685" spans="1:8" ht="15.75" x14ac:dyDescent="0.25">
      <c r="A685" s="157" t="s">
        <v>432</v>
      </c>
      <c r="B685" s="148" t="str">
        <f t="shared" si="12"/>
        <v>1310</v>
      </c>
      <c r="C685" s="165" t="s">
        <v>433</v>
      </c>
      <c r="D685" s="148">
        <v>0</v>
      </c>
      <c r="E685" s="148">
        <v>0</v>
      </c>
      <c r="F685" s="148">
        <v>0</v>
      </c>
      <c r="G685" s="148">
        <v>0</v>
      </c>
      <c r="H685" s="158">
        <v>0</v>
      </c>
    </row>
    <row r="686" spans="1:8" ht="15.75" x14ac:dyDescent="0.25">
      <c r="A686" s="157" t="s">
        <v>21</v>
      </c>
      <c r="B686" s="148" t="str">
        <f t="shared" si="12"/>
        <v>1524A</v>
      </c>
      <c r="C686" s="165" t="s">
        <v>434</v>
      </c>
      <c r="D686" s="148">
        <v>63150</v>
      </c>
      <c r="E686" s="148">
        <v>0</v>
      </c>
      <c r="F686" s="148">
        <v>63150</v>
      </c>
      <c r="G686" s="148">
        <v>0</v>
      </c>
      <c r="H686" s="158">
        <v>63150</v>
      </c>
    </row>
    <row r="687" spans="1:8" ht="15.75" x14ac:dyDescent="0.25">
      <c r="A687" s="157" t="s">
        <v>284</v>
      </c>
      <c r="B687" s="148" t="str">
        <f t="shared" si="12"/>
        <v>1649</v>
      </c>
      <c r="C687" s="151" t="s">
        <v>435</v>
      </c>
      <c r="D687" s="148">
        <v>0</v>
      </c>
      <c r="E687" s="148">
        <v>0</v>
      </c>
      <c r="F687" s="148">
        <v>0</v>
      </c>
      <c r="G687" s="148">
        <v>0</v>
      </c>
      <c r="H687" s="158">
        <v>0</v>
      </c>
    </row>
    <row r="688" spans="1:8" ht="15.75" x14ac:dyDescent="0.25">
      <c r="A688" s="167" t="s">
        <v>436</v>
      </c>
      <c r="B688" s="148" t="str">
        <f t="shared" si="12"/>
        <v>1710</v>
      </c>
      <c r="C688" s="151" t="s">
        <v>437</v>
      </c>
      <c r="D688" s="148">
        <v>0</v>
      </c>
      <c r="E688" s="148">
        <v>0</v>
      </c>
      <c r="F688" s="148">
        <v>0</v>
      </c>
      <c r="G688" s="148">
        <v>0</v>
      </c>
      <c r="H688" s="158">
        <v>0</v>
      </c>
    </row>
    <row r="689" spans="1:8" ht="15.75" x14ac:dyDescent="0.25">
      <c r="A689" s="167" t="s">
        <v>329</v>
      </c>
      <c r="B689" s="148" t="str">
        <f t="shared" si="12"/>
        <v>1841</v>
      </c>
      <c r="C689" s="151" t="s">
        <v>439</v>
      </c>
      <c r="D689" s="148">
        <v>0</v>
      </c>
      <c r="E689" s="148">
        <v>0</v>
      </c>
      <c r="F689" s="148">
        <v>0</v>
      </c>
      <c r="G689" s="148">
        <v>0</v>
      </c>
      <c r="H689" s="158">
        <v>0</v>
      </c>
    </row>
    <row r="690" spans="1:8" ht="15.75" x14ac:dyDescent="0.25">
      <c r="A690" s="157" t="s">
        <v>440</v>
      </c>
      <c r="B690" s="148" t="str">
        <f t="shared" si="12"/>
        <v>2024A</v>
      </c>
      <c r="C690" s="151" t="s">
        <v>441</v>
      </c>
      <c r="D690" s="148">
        <v>0</v>
      </c>
      <c r="E690" s="148">
        <v>0</v>
      </c>
      <c r="F690" s="148">
        <v>0</v>
      </c>
      <c r="G690" s="148">
        <v>0</v>
      </c>
      <c r="H690" s="158">
        <v>0</v>
      </c>
    </row>
    <row r="691" spans="1:8" ht="15.75" x14ac:dyDescent="0.25">
      <c r="A691" s="157" t="s">
        <v>442</v>
      </c>
      <c r="B691" s="148" t="str">
        <f t="shared" si="12"/>
        <v>2124A</v>
      </c>
      <c r="C691" s="151" t="s">
        <v>443</v>
      </c>
      <c r="D691" s="148">
        <v>0</v>
      </c>
      <c r="E691" s="148">
        <v>0</v>
      </c>
      <c r="F691" s="148">
        <v>0</v>
      </c>
      <c r="G691" s="148">
        <v>0</v>
      </c>
      <c r="H691" s="158">
        <v>0</v>
      </c>
    </row>
    <row r="692" spans="1:8" ht="15.75" x14ac:dyDescent="0.25">
      <c r="A692" s="157" t="s">
        <v>444</v>
      </c>
      <c r="B692" s="148" t="str">
        <f t="shared" si="12"/>
        <v>2249</v>
      </c>
      <c r="C692" s="151" t="s">
        <v>445</v>
      </c>
      <c r="D692" s="148">
        <v>245058.80000000002</v>
      </c>
      <c r="E692" s="148">
        <v>0</v>
      </c>
      <c r="F692" s="148">
        <v>245058.80000000002</v>
      </c>
      <c r="G692" s="148">
        <v>0</v>
      </c>
      <c r="H692" s="158">
        <v>245058.80000000002</v>
      </c>
    </row>
    <row r="693" spans="1:8" ht="15.75" x14ac:dyDescent="0.25">
      <c r="A693" s="157" t="s">
        <v>446</v>
      </c>
      <c r="B693" s="148" t="str">
        <f t="shared" si="12"/>
        <v>2339</v>
      </c>
      <c r="C693" s="151" t="s">
        <v>447</v>
      </c>
      <c r="D693" s="148">
        <v>125.35000000000001</v>
      </c>
      <c r="E693" s="148">
        <v>0</v>
      </c>
      <c r="F693" s="148">
        <v>125.35000000000001</v>
      </c>
      <c r="G693" s="148">
        <v>0</v>
      </c>
      <c r="H693" s="158">
        <v>125.35000000000001</v>
      </c>
    </row>
    <row r="694" spans="1:8" ht="15.75" x14ac:dyDescent="0.25">
      <c r="A694" s="157" t="s">
        <v>448</v>
      </c>
      <c r="B694" s="148" t="str">
        <f t="shared" si="12"/>
        <v>2449</v>
      </c>
      <c r="C694" s="151" t="s">
        <v>449</v>
      </c>
      <c r="D694" s="148">
        <v>0</v>
      </c>
      <c r="E694" s="148">
        <v>0</v>
      </c>
      <c r="F694" s="148">
        <v>0</v>
      </c>
      <c r="G694" s="148">
        <v>0</v>
      </c>
      <c r="H694" s="158">
        <v>0</v>
      </c>
    </row>
    <row r="695" spans="1:8" ht="15.75" x14ac:dyDescent="0.25">
      <c r="A695" s="157" t="s">
        <v>450</v>
      </c>
      <c r="B695" s="148" t="str">
        <f t="shared" si="12"/>
        <v>2503A</v>
      </c>
      <c r="C695" s="165" t="s">
        <v>451</v>
      </c>
      <c r="D695" s="148">
        <v>0</v>
      </c>
      <c r="E695" s="148">
        <v>0</v>
      </c>
      <c r="F695" s="148">
        <v>0</v>
      </c>
      <c r="G695" s="148">
        <v>0</v>
      </c>
      <c r="H695" s="158">
        <v>0</v>
      </c>
    </row>
    <row r="696" spans="1:8" ht="15.75" x14ac:dyDescent="0.25">
      <c r="A696" s="157" t="s">
        <v>452</v>
      </c>
      <c r="B696" s="148" t="str">
        <f t="shared" si="12"/>
        <v>2604A</v>
      </c>
      <c r="C696" s="165" t="s">
        <v>453</v>
      </c>
      <c r="D696" s="148">
        <v>0</v>
      </c>
      <c r="E696" s="148">
        <v>0</v>
      </c>
      <c r="F696" s="148">
        <v>0</v>
      </c>
      <c r="G696" s="148">
        <v>0</v>
      </c>
      <c r="H696" s="158">
        <v>0</v>
      </c>
    </row>
    <row r="697" spans="1:8" ht="15.75" x14ac:dyDescent="0.25">
      <c r="A697" s="157" t="s">
        <v>454</v>
      </c>
      <c r="B697" s="148" t="str">
        <f t="shared" si="12"/>
        <v>2703A</v>
      </c>
      <c r="C697" s="151" t="s">
        <v>455</v>
      </c>
      <c r="D697" s="148">
        <v>1000756.3500000001</v>
      </c>
      <c r="E697" s="148">
        <v>0</v>
      </c>
      <c r="F697" s="148">
        <v>1000756.3500000001</v>
      </c>
      <c r="G697" s="148">
        <v>0</v>
      </c>
      <c r="H697" s="158">
        <v>1000756.3500000001</v>
      </c>
    </row>
    <row r="698" spans="1:8" ht="15.75" x14ac:dyDescent="0.25">
      <c r="A698" s="157" t="s">
        <v>456</v>
      </c>
      <c r="B698" s="148" t="str">
        <f t="shared" si="12"/>
        <v>2824A</v>
      </c>
      <c r="C698" s="151" t="s">
        <v>457</v>
      </c>
      <c r="D698" s="148">
        <v>0</v>
      </c>
      <c r="E698" s="148">
        <v>0</v>
      </c>
      <c r="F698" s="148">
        <v>0</v>
      </c>
      <c r="G698" s="148">
        <v>0</v>
      </c>
      <c r="H698" s="158">
        <v>0</v>
      </c>
    </row>
    <row r="699" spans="1:8" ht="15.75" x14ac:dyDescent="0.25">
      <c r="A699" s="157" t="s">
        <v>458</v>
      </c>
      <c r="B699" s="148" t="str">
        <f t="shared" si="12"/>
        <v>2934</v>
      </c>
      <c r="C699" s="165" t="s">
        <v>459</v>
      </c>
      <c r="D699" s="148">
        <v>274.02999999999997</v>
      </c>
      <c r="E699" s="148">
        <v>0</v>
      </c>
      <c r="F699" s="148">
        <v>274.02999999999997</v>
      </c>
      <c r="G699" s="148">
        <v>0</v>
      </c>
      <c r="H699" s="158">
        <v>274.02999999999997</v>
      </c>
    </row>
    <row r="700" spans="1:8" ht="15.75" x14ac:dyDescent="0.25">
      <c r="A700" s="157" t="s">
        <v>460</v>
      </c>
      <c r="B700" s="148" t="str">
        <f t="shared" si="12"/>
        <v>3049</v>
      </c>
      <c r="C700" s="165" t="s">
        <v>461</v>
      </c>
      <c r="D700" s="148">
        <v>0</v>
      </c>
      <c r="E700" s="148">
        <v>0</v>
      </c>
      <c r="F700" s="148">
        <v>0</v>
      </c>
      <c r="G700" s="148">
        <v>0</v>
      </c>
      <c r="H700" s="158">
        <v>0</v>
      </c>
    </row>
    <row r="701" spans="1:8" ht="15.75" x14ac:dyDescent="0.25">
      <c r="A701" s="157" t="s">
        <v>462</v>
      </c>
      <c r="B701" s="148" t="str">
        <f t="shared" si="12"/>
        <v>3215</v>
      </c>
      <c r="C701" s="151" t="s">
        <v>463</v>
      </c>
      <c r="D701" s="148">
        <v>0</v>
      </c>
      <c r="E701" s="148">
        <v>0</v>
      </c>
      <c r="F701" s="148">
        <v>0</v>
      </c>
      <c r="G701" s="148">
        <v>0</v>
      </c>
      <c r="H701" s="158">
        <v>0</v>
      </c>
    </row>
    <row r="702" spans="1:8" ht="15.75" x14ac:dyDescent="0.25">
      <c r="A702" s="157" t="s">
        <v>464</v>
      </c>
      <c r="B702" s="148" t="str">
        <f t="shared" si="12"/>
        <v>3303A</v>
      </c>
      <c r="C702" s="165" t="s">
        <v>465</v>
      </c>
      <c r="D702" s="148">
        <v>0</v>
      </c>
      <c r="E702" s="148">
        <v>0</v>
      </c>
      <c r="F702" s="148">
        <v>0</v>
      </c>
      <c r="G702" s="148">
        <v>0</v>
      </c>
      <c r="H702" s="158">
        <v>0</v>
      </c>
    </row>
    <row r="703" spans="1:8" ht="15.75" x14ac:dyDescent="0.25">
      <c r="A703" s="157" t="s">
        <v>466</v>
      </c>
      <c r="B703" s="148" t="str">
        <f t="shared" si="12"/>
        <v>3410</v>
      </c>
      <c r="C703" s="151" t="s">
        <v>467</v>
      </c>
      <c r="D703" s="148">
        <v>0</v>
      </c>
      <c r="E703" s="148">
        <v>0</v>
      </c>
      <c r="F703" s="148">
        <v>0</v>
      </c>
      <c r="G703" s="148">
        <v>0</v>
      </c>
      <c r="H703" s="158">
        <v>0</v>
      </c>
    </row>
    <row r="704" spans="1:8" ht="15.75" x14ac:dyDescent="0.25">
      <c r="A704" s="157" t="s">
        <v>468</v>
      </c>
      <c r="B704" s="148" t="str">
        <f t="shared" si="12"/>
        <v>3509A</v>
      </c>
      <c r="C704" s="151" t="s">
        <v>469</v>
      </c>
      <c r="D704" s="148">
        <v>54.08</v>
      </c>
      <c r="E704" s="148">
        <v>0</v>
      </c>
      <c r="F704" s="148">
        <v>54.08</v>
      </c>
      <c r="G704" s="148">
        <v>0</v>
      </c>
      <c r="H704" s="158">
        <v>54.08</v>
      </c>
    </row>
    <row r="705" spans="1:8" ht="15.75" x14ac:dyDescent="0.25">
      <c r="A705" s="157" t="s">
        <v>470</v>
      </c>
      <c r="B705" s="148" t="str">
        <f t="shared" si="12"/>
        <v>3611</v>
      </c>
      <c r="C705" s="151" t="s">
        <v>471</v>
      </c>
      <c r="D705" s="148">
        <v>294.72000000000003</v>
      </c>
      <c r="E705" s="148">
        <v>0</v>
      </c>
      <c r="F705" s="148">
        <v>294.72000000000003</v>
      </c>
      <c r="G705" s="148">
        <v>0</v>
      </c>
      <c r="H705" s="158">
        <v>294.72000000000003</v>
      </c>
    </row>
    <row r="706" spans="1:8" ht="15.75" x14ac:dyDescent="0.25">
      <c r="A706" s="157" t="s">
        <v>472</v>
      </c>
      <c r="B706" s="148" t="str">
        <f t="shared" si="12"/>
        <v>3730</v>
      </c>
      <c r="C706" s="151" t="s">
        <v>473</v>
      </c>
      <c r="D706" s="148">
        <v>0</v>
      </c>
      <c r="E706" s="148">
        <v>0</v>
      </c>
      <c r="F706" s="148">
        <v>0</v>
      </c>
      <c r="G706" s="148">
        <v>0</v>
      </c>
      <c r="H706" s="158">
        <v>0</v>
      </c>
    </row>
    <row r="707" spans="1:8" ht="15.75" x14ac:dyDescent="0.25">
      <c r="A707" s="157" t="s">
        <v>474</v>
      </c>
      <c r="B707" s="148" t="str">
        <f t="shared" si="12"/>
        <v>3831</v>
      </c>
      <c r="C707" s="151" t="s">
        <v>475</v>
      </c>
      <c r="D707" s="148">
        <v>0</v>
      </c>
      <c r="E707" s="148">
        <v>0</v>
      </c>
      <c r="F707" s="148">
        <v>0</v>
      </c>
      <c r="G707" s="148">
        <v>0</v>
      </c>
      <c r="H707" s="158">
        <v>0</v>
      </c>
    </row>
    <row r="708" spans="1:8" ht="15.75" x14ac:dyDescent="0.25">
      <c r="A708" s="157" t="s">
        <v>476</v>
      </c>
      <c r="B708" s="148" t="str">
        <f t="shared" si="12"/>
        <v>3909A</v>
      </c>
      <c r="C708" s="151" t="s">
        <v>477</v>
      </c>
      <c r="D708" s="148">
        <v>0</v>
      </c>
      <c r="E708" s="148">
        <v>0</v>
      </c>
      <c r="F708" s="148">
        <v>0</v>
      </c>
      <c r="G708" s="148">
        <v>0</v>
      </c>
      <c r="H708" s="158">
        <v>0</v>
      </c>
    </row>
    <row r="709" spans="1:8" ht="15.75" x14ac:dyDescent="0.25">
      <c r="A709" s="157" t="s">
        <v>478</v>
      </c>
      <c r="B709" s="148" t="str">
        <f t="shared" si="12"/>
        <v>4012</v>
      </c>
      <c r="C709" s="151" t="s">
        <v>479</v>
      </c>
      <c r="D709" s="148">
        <v>1454.01</v>
      </c>
      <c r="E709" s="148">
        <v>0</v>
      </c>
      <c r="F709" s="148">
        <v>1454.01</v>
      </c>
      <c r="G709" s="148">
        <v>0</v>
      </c>
      <c r="H709" s="158">
        <v>1454.01</v>
      </c>
    </row>
    <row r="710" spans="1:8" ht="15.75" x14ac:dyDescent="0.25">
      <c r="A710" s="157" t="s">
        <v>478</v>
      </c>
      <c r="B710" s="148" t="str">
        <f t="shared" si="12"/>
        <v>4033</v>
      </c>
      <c r="C710" s="151" t="s">
        <v>480</v>
      </c>
      <c r="D710" s="148">
        <v>124.31</v>
      </c>
      <c r="E710" s="148">
        <v>0</v>
      </c>
      <c r="F710" s="148">
        <v>124.31</v>
      </c>
      <c r="G710" s="148">
        <v>0</v>
      </c>
      <c r="H710" s="158">
        <v>124.31</v>
      </c>
    </row>
    <row r="711" spans="1:8" ht="15.75" x14ac:dyDescent="0.25">
      <c r="A711" s="157" t="s">
        <v>481</v>
      </c>
      <c r="B711" s="148" t="str">
        <f t="shared" si="12"/>
        <v>4110</v>
      </c>
      <c r="C711" s="165" t="s">
        <v>482</v>
      </c>
      <c r="D711" s="148">
        <v>1589.79</v>
      </c>
      <c r="E711" s="148">
        <v>0</v>
      </c>
      <c r="F711" s="148">
        <v>1589.79</v>
      </c>
      <c r="G711" s="148">
        <v>0</v>
      </c>
      <c r="H711" s="158">
        <v>1589.79</v>
      </c>
    </row>
    <row r="712" spans="1:8" ht="15.75" x14ac:dyDescent="0.25">
      <c r="A712" s="157" t="s">
        <v>481</v>
      </c>
      <c r="B712" s="148" t="str">
        <f t="shared" si="12"/>
        <v>4128</v>
      </c>
      <c r="C712" s="165" t="s">
        <v>483</v>
      </c>
      <c r="D712" s="148">
        <v>2177592.14</v>
      </c>
      <c r="E712" s="148">
        <v>0</v>
      </c>
      <c r="F712" s="148">
        <v>2177592.14</v>
      </c>
      <c r="G712" s="148">
        <v>0</v>
      </c>
      <c r="H712" s="158">
        <v>2177592.14</v>
      </c>
    </row>
    <row r="713" spans="1:8" ht="15.75" x14ac:dyDescent="0.25">
      <c r="A713" s="157" t="s">
        <v>481</v>
      </c>
      <c r="B713" s="148" t="str">
        <f t="shared" si="12"/>
        <v>4125</v>
      </c>
      <c r="C713" s="168" t="s">
        <v>484</v>
      </c>
      <c r="D713" s="148">
        <v>0</v>
      </c>
      <c r="E713" s="148">
        <v>0</v>
      </c>
      <c r="F713" s="148">
        <v>0</v>
      </c>
      <c r="G713" s="148">
        <v>0</v>
      </c>
      <c r="H713" s="158">
        <v>0</v>
      </c>
    </row>
    <row r="714" spans="1:8" ht="15.75" x14ac:dyDescent="0.25">
      <c r="A714" s="157" t="s">
        <v>485</v>
      </c>
      <c r="B714" s="148" t="str">
        <f t="shared" si="12"/>
        <v>4210</v>
      </c>
      <c r="C714" s="165" t="s">
        <v>486</v>
      </c>
      <c r="D714" s="148">
        <v>1284.5900000000001</v>
      </c>
      <c r="E714" s="148">
        <v>0</v>
      </c>
      <c r="F714" s="148">
        <v>1284.5900000000001</v>
      </c>
      <c r="G714" s="148">
        <v>0</v>
      </c>
      <c r="H714" s="158">
        <v>1284.5900000000001</v>
      </c>
    </row>
    <row r="715" spans="1:8" ht="15.75" x14ac:dyDescent="0.25">
      <c r="A715" s="157" t="s">
        <v>248</v>
      </c>
      <c r="B715" s="148" t="str">
        <f t="shared" si="12"/>
        <v>4316</v>
      </c>
      <c r="C715" s="165" t="s">
        <v>487</v>
      </c>
      <c r="D715" s="148">
        <v>1735833.8800000001</v>
      </c>
      <c r="E715" s="148">
        <v>0</v>
      </c>
      <c r="F715" s="148">
        <v>1735833.8800000001</v>
      </c>
      <c r="G715" s="148">
        <v>0</v>
      </c>
      <c r="H715" s="158">
        <v>1735833.8800000001</v>
      </c>
    </row>
    <row r="716" spans="1:8" ht="15.75" x14ac:dyDescent="0.25">
      <c r="A716" s="157" t="s">
        <v>248</v>
      </c>
      <c r="B716" s="148" t="str">
        <f t="shared" si="12"/>
        <v>4325</v>
      </c>
      <c r="C716" s="168" t="s">
        <v>488</v>
      </c>
      <c r="D716" s="148">
        <v>0</v>
      </c>
      <c r="E716" s="148">
        <v>0</v>
      </c>
      <c r="F716" s="148">
        <v>0</v>
      </c>
      <c r="G716" s="148">
        <v>0</v>
      </c>
      <c r="H716" s="158">
        <v>0</v>
      </c>
    </row>
    <row r="717" spans="1:8" ht="15.75" x14ac:dyDescent="0.25">
      <c r="A717" s="157" t="s">
        <v>489</v>
      </c>
      <c r="B717" s="148" t="str">
        <f t="shared" si="12"/>
        <v>4435</v>
      </c>
      <c r="C717" s="165" t="s">
        <v>490</v>
      </c>
      <c r="D717" s="148">
        <v>0</v>
      </c>
      <c r="E717" s="148">
        <v>0</v>
      </c>
      <c r="F717" s="148">
        <v>0</v>
      </c>
      <c r="G717" s="148">
        <v>0</v>
      </c>
      <c r="H717" s="158">
        <v>0</v>
      </c>
    </row>
    <row r="718" spans="1:8" ht="15.75" x14ac:dyDescent="0.25">
      <c r="A718" s="157" t="s">
        <v>491</v>
      </c>
      <c r="B718" s="148" t="str">
        <f t="shared" si="12"/>
        <v>4510</v>
      </c>
      <c r="C718" s="165" t="s">
        <v>492</v>
      </c>
      <c r="D718" s="148">
        <v>0</v>
      </c>
      <c r="E718" s="148">
        <v>0</v>
      </c>
      <c r="F718" s="148">
        <v>0</v>
      </c>
      <c r="G718" s="148">
        <v>0</v>
      </c>
      <c r="H718" s="158">
        <v>0</v>
      </c>
    </row>
    <row r="719" spans="1:8" ht="15.75" x14ac:dyDescent="0.25">
      <c r="A719" s="157" t="s">
        <v>493</v>
      </c>
      <c r="B719" s="148" t="str">
        <f t="shared" si="12"/>
        <v>4612</v>
      </c>
      <c r="C719" s="165" t="s">
        <v>494</v>
      </c>
      <c r="D719" s="148">
        <v>9514.119999999999</v>
      </c>
      <c r="E719" s="148">
        <v>0</v>
      </c>
      <c r="F719" s="148">
        <v>9514.119999999999</v>
      </c>
      <c r="G719" s="148">
        <v>0</v>
      </c>
      <c r="H719" s="158">
        <v>9514.119999999999</v>
      </c>
    </row>
    <row r="720" spans="1:8" ht="15.75" x14ac:dyDescent="0.25">
      <c r="A720" s="157" t="s">
        <v>495</v>
      </c>
      <c r="B720" s="148" t="str">
        <f t="shared" si="12"/>
        <v>4711</v>
      </c>
      <c r="C720" s="165" t="s">
        <v>496</v>
      </c>
      <c r="D720" s="148">
        <v>4148.47</v>
      </c>
      <c r="E720" s="148">
        <v>0</v>
      </c>
      <c r="F720" s="148">
        <v>4148.47</v>
      </c>
      <c r="G720" s="148">
        <v>0</v>
      </c>
      <c r="H720" s="158">
        <v>4148.47</v>
      </c>
    </row>
    <row r="721" spans="1:8" ht="15.75" x14ac:dyDescent="0.25">
      <c r="A721" s="157" t="s">
        <v>497</v>
      </c>
      <c r="B721" s="148" t="str">
        <f t="shared" si="12"/>
        <v>4815</v>
      </c>
      <c r="C721" s="165" t="s">
        <v>498</v>
      </c>
      <c r="D721" s="148">
        <v>4628.53</v>
      </c>
      <c r="E721" s="148">
        <v>0</v>
      </c>
      <c r="F721" s="148">
        <v>4628.53</v>
      </c>
      <c r="G721" s="148">
        <v>0</v>
      </c>
      <c r="H721" s="158">
        <v>4628.53</v>
      </c>
    </row>
    <row r="722" spans="1:8" ht="15.75" x14ac:dyDescent="0.25">
      <c r="A722" s="157" t="s">
        <v>499</v>
      </c>
      <c r="B722" s="148" t="str">
        <f t="shared" si="12"/>
        <v>4949</v>
      </c>
      <c r="C722" s="165" t="s">
        <v>500</v>
      </c>
      <c r="D722" s="148">
        <v>0</v>
      </c>
      <c r="E722" s="148">
        <v>0</v>
      </c>
      <c r="F722" s="148">
        <v>0</v>
      </c>
      <c r="G722" s="148">
        <v>0</v>
      </c>
      <c r="H722" s="158">
        <v>0</v>
      </c>
    </row>
    <row r="723" spans="1:8" ht="15.75" x14ac:dyDescent="0.25">
      <c r="A723" s="157" t="s">
        <v>501</v>
      </c>
      <c r="B723" s="148" t="str">
        <f t="shared" si="12"/>
        <v>5019A</v>
      </c>
      <c r="C723" s="165" t="s">
        <v>502</v>
      </c>
      <c r="D723" s="148">
        <v>0</v>
      </c>
      <c r="E723" s="148">
        <v>0</v>
      </c>
      <c r="F723" s="148">
        <v>0</v>
      </c>
      <c r="G723" s="148">
        <v>0</v>
      </c>
      <c r="H723" s="158">
        <v>0</v>
      </c>
    </row>
    <row r="724" spans="1:8" ht="15.75" x14ac:dyDescent="0.25">
      <c r="A724" s="157" t="s">
        <v>503</v>
      </c>
      <c r="B724" s="148" t="str">
        <f t="shared" si="12"/>
        <v>5119A</v>
      </c>
      <c r="C724" s="165" t="s">
        <v>504</v>
      </c>
      <c r="D724" s="148">
        <v>0</v>
      </c>
      <c r="E724" s="148">
        <v>0</v>
      </c>
      <c r="F724" s="148">
        <v>0</v>
      </c>
      <c r="G724" s="148">
        <v>0</v>
      </c>
      <c r="H724" s="158">
        <v>0</v>
      </c>
    </row>
    <row r="725" spans="1:8" ht="15.75" x14ac:dyDescent="0.25">
      <c r="A725" s="157" t="s">
        <v>505</v>
      </c>
      <c r="B725" s="148" t="str">
        <f t="shared" si="12"/>
        <v>5219A</v>
      </c>
      <c r="C725" s="165" t="s">
        <v>506</v>
      </c>
      <c r="D725" s="148">
        <v>0</v>
      </c>
      <c r="E725" s="148">
        <v>0</v>
      </c>
      <c r="F725" s="148">
        <v>0</v>
      </c>
      <c r="G725" s="148">
        <v>0</v>
      </c>
      <c r="H725" s="158">
        <v>0</v>
      </c>
    </row>
    <row r="726" spans="1:8" ht="15.75" x14ac:dyDescent="0.25">
      <c r="A726" s="157" t="s">
        <v>507</v>
      </c>
      <c r="B726" s="148" t="str">
        <f t="shared" si="12"/>
        <v>5319A</v>
      </c>
      <c r="C726" s="165" t="s">
        <v>508</v>
      </c>
      <c r="D726" s="148">
        <v>91.68</v>
      </c>
      <c r="E726" s="148">
        <v>0</v>
      </c>
      <c r="F726" s="148">
        <v>91.68</v>
      </c>
      <c r="G726" s="148">
        <v>0</v>
      </c>
      <c r="H726" s="158">
        <v>91.68</v>
      </c>
    </row>
    <row r="727" spans="1:8" ht="15.75" x14ac:dyDescent="0.25">
      <c r="A727" s="157" t="s">
        <v>270</v>
      </c>
      <c r="B727" s="148" t="str">
        <f t="shared" si="12"/>
        <v>5438</v>
      </c>
      <c r="C727" s="165" t="s">
        <v>509</v>
      </c>
      <c r="D727" s="148">
        <v>1624.1799999999998</v>
      </c>
      <c r="E727" s="148">
        <v>0</v>
      </c>
      <c r="F727" s="148">
        <v>1624.1799999999998</v>
      </c>
      <c r="G727" s="148">
        <v>0</v>
      </c>
      <c r="H727" s="158">
        <v>1624.1799999999998</v>
      </c>
    </row>
    <row r="728" spans="1:8" ht="15.75" x14ac:dyDescent="0.25">
      <c r="A728" s="157" t="s">
        <v>264</v>
      </c>
      <c r="B728" s="148" t="str">
        <f t="shared" si="12"/>
        <v>5526</v>
      </c>
      <c r="C728" s="165" t="s">
        <v>510</v>
      </c>
      <c r="D728" s="148">
        <v>170406.03999999998</v>
      </c>
      <c r="E728" s="148">
        <v>0</v>
      </c>
      <c r="F728" s="148">
        <v>170406.03999999998</v>
      </c>
      <c r="G728" s="148">
        <v>0</v>
      </c>
      <c r="H728" s="158">
        <v>170406.03999999998</v>
      </c>
    </row>
    <row r="729" spans="1:8" ht="15.75" x14ac:dyDescent="0.25">
      <c r="A729" s="157" t="s">
        <v>276</v>
      </c>
      <c r="B729" s="148" t="str">
        <f t="shared" si="12"/>
        <v>5719A</v>
      </c>
      <c r="C729" s="165" t="s">
        <v>511</v>
      </c>
      <c r="D729" s="148">
        <v>0</v>
      </c>
      <c r="E729" s="148">
        <v>0</v>
      </c>
      <c r="F729" s="148">
        <v>0</v>
      </c>
      <c r="G729" s="148">
        <v>0</v>
      </c>
      <c r="H729" s="158">
        <v>0</v>
      </c>
    </row>
    <row r="730" spans="1:8" ht="15.75" x14ac:dyDescent="0.25">
      <c r="A730" s="157" t="s">
        <v>512</v>
      </c>
      <c r="B730" s="148" t="str">
        <f t="shared" si="12"/>
        <v>5819A</v>
      </c>
      <c r="C730" s="165" t="s">
        <v>513</v>
      </c>
      <c r="D730" s="148">
        <v>3152967.23</v>
      </c>
      <c r="E730" s="148">
        <v>0</v>
      </c>
      <c r="F730" s="148">
        <v>3152967.23</v>
      </c>
      <c r="G730" s="148">
        <v>0</v>
      </c>
      <c r="H730" s="158">
        <v>3152967.23</v>
      </c>
    </row>
    <row r="731" spans="1:8" ht="15.75" x14ac:dyDescent="0.25">
      <c r="A731" s="157" t="s">
        <v>512</v>
      </c>
      <c r="B731" s="148" t="str">
        <f t="shared" si="12"/>
        <v>5829</v>
      </c>
      <c r="C731" s="165" t="s">
        <v>514</v>
      </c>
      <c r="D731" s="148">
        <v>0</v>
      </c>
      <c r="E731" s="148">
        <v>0</v>
      </c>
      <c r="F731" s="148">
        <v>0</v>
      </c>
      <c r="G731" s="148">
        <v>0</v>
      </c>
      <c r="H731" s="158">
        <v>0</v>
      </c>
    </row>
    <row r="732" spans="1:8" ht="15.75" x14ac:dyDescent="0.25">
      <c r="A732" s="157" t="s">
        <v>515</v>
      </c>
      <c r="B732" s="148" t="str">
        <f t="shared" si="12"/>
        <v>5919A</v>
      </c>
      <c r="C732" s="165" t="s">
        <v>516</v>
      </c>
      <c r="D732" s="148">
        <v>0</v>
      </c>
      <c r="E732" s="148">
        <v>0</v>
      </c>
      <c r="F732" s="148">
        <v>0</v>
      </c>
      <c r="G732" s="148">
        <v>0</v>
      </c>
      <c r="H732" s="158">
        <v>0</v>
      </c>
    </row>
    <row r="733" spans="1:8" ht="15.75" x14ac:dyDescent="0.25">
      <c r="A733" s="157" t="s">
        <v>274</v>
      </c>
      <c r="B733" s="148" t="str">
        <f t="shared" si="12"/>
        <v>6019A</v>
      </c>
      <c r="C733" s="151" t="s">
        <v>517</v>
      </c>
      <c r="D733" s="148">
        <v>0</v>
      </c>
      <c r="E733" s="148">
        <v>0</v>
      </c>
      <c r="F733" s="148">
        <v>0</v>
      </c>
      <c r="G733" s="148">
        <v>0</v>
      </c>
      <c r="H733" s="158">
        <v>0</v>
      </c>
    </row>
    <row r="734" spans="1:8" ht="15.75" x14ac:dyDescent="0.25">
      <c r="A734" s="157" t="s">
        <v>518</v>
      </c>
      <c r="B734" s="148" t="str">
        <f t="shared" si="12"/>
        <v>6119A</v>
      </c>
      <c r="C734" s="151" t="s">
        <v>519</v>
      </c>
      <c r="D734" s="148">
        <v>0</v>
      </c>
      <c r="E734" s="148">
        <v>0</v>
      </c>
      <c r="F734" s="148">
        <v>0</v>
      </c>
      <c r="G734" s="148">
        <v>0</v>
      </c>
      <c r="H734" s="158">
        <v>0</v>
      </c>
    </row>
    <row r="735" spans="1:8" ht="15.75" x14ac:dyDescent="0.25">
      <c r="A735" s="157" t="s">
        <v>520</v>
      </c>
      <c r="B735" s="148" t="str">
        <f t="shared" si="12"/>
        <v>6249</v>
      </c>
      <c r="C735" s="165" t="s">
        <v>521</v>
      </c>
      <c r="D735" s="148">
        <v>10433.69</v>
      </c>
      <c r="E735" s="148">
        <v>0</v>
      </c>
      <c r="F735" s="148">
        <v>10433.69</v>
      </c>
      <c r="G735" s="148">
        <v>0</v>
      </c>
      <c r="H735" s="158">
        <v>10433.69</v>
      </c>
    </row>
    <row r="736" spans="1:8" ht="15.75" x14ac:dyDescent="0.25">
      <c r="A736" s="157" t="s">
        <v>522</v>
      </c>
      <c r="B736" s="148" t="str">
        <f t="shared" si="12"/>
        <v>6329</v>
      </c>
      <c r="C736" s="165" t="s">
        <v>523</v>
      </c>
      <c r="D736" s="148">
        <v>7739</v>
      </c>
      <c r="E736" s="148">
        <v>0</v>
      </c>
      <c r="F736" s="148">
        <v>7739</v>
      </c>
      <c r="G736" s="148">
        <v>0</v>
      </c>
      <c r="H736" s="158">
        <v>7739</v>
      </c>
    </row>
    <row r="737" spans="1:8" ht="15.75" x14ac:dyDescent="0.25">
      <c r="A737" s="157" t="s">
        <v>524</v>
      </c>
      <c r="B737" s="148" t="str">
        <f t="shared" si="12"/>
        <v>6407</v>
      </c>
      <c r="C737" s="165" t="s">
        <v>525</v>
      </c>
      <c r="D737" s="148">
        <v>81.84</v>
      </c>
      <c r="E737" s="148">
        <v>0</v>
      </c>
      <c r="F737" s="148">
        <v>81.84</v>
      </c>
      <c r="G737" s="148">
        <v>0</v>
      </c>
      <c r="H737" s="158">
        <v>81.84</v>
      </c>
    </row>
    <row r="738" spans="1:8" ht="15.75" x14ac:dyDescent="0.25">
      <c r="A738" s="157" t="s">
        <v>526</v>
      </c>
      <c r="B738" s="148" t="str">
        <f t="shared" ref="B738:B768" si="13">C738</f>
        <v>6519A</v>
      </c>
      <c r="C738" s="165" t="s">
        <v>527</v>
      </c>
      <c r="D738" s="148">
        <v>0</v>
      </c>
      <c r="E738" s="148">
        <v>0</v>
      </c>
      <c r="F738" s="148">
        <v>0</v>
      </c>
      <c r="G738" s="148">
        <v>0</v>
      </c>
      <c r="H738" s="158">
        <v>0</v>
      </c>
    </row>
    <row r="739" spans="1:8" ht="15.75" x14ac:dyDescent="0.25">
      <c r="A739" s="157" t="s">
        <v>528</v>
      </c>
      <c r="B739" s="148" t="str">
        <f t="shared" si="13"/>
        <v>6619A</v>
      </c>
      <c r="C739" s="165" t="s">
        <v>529</v>
      </c>
      <c r="D739" s="148">
        <v>0</v>
      </c>
      <c r="E739" s="148">
        <v>0</v>
      </c>
      <c r="F739" s="148">
        <v>0</v>
      </c>
      <c r="G739" s="148">
        <v>0</v>
      </c>
      <c r="H739" s="158">
        <v>0</v>
      </c>
    </row>
    <row r="740" spans="1:8" ht="15.75" x14ac:dyDescent="0.25">
      <c r="A740" s="157" t="s">
        <v>530</v>
      </c>
      <c r="B740" s="148" t="str">
        <f t="shared" si="13"/>
        <v>6709A</v>
      </c>
      <c r="C740" s="165" t="s">
        <v>531</v>
      </c>
      <c r="D740" s="148">
        <v>661.44</v>
      </c>
      <c r="E740" s="148">
        <v>0</v>
      </c>
      <c r="F740" s="148">
        <v>661.44</v>
      </c>
      <c r="G740" s="148">
        <v>0</v>
      </c>
      <c r="H740" s="158">
        <v>661.44</v>
      </c>
    </row>
    <row r="741" spans="1:8" ht="15.75" x14ac:dyDescent="0.25">
      <c r="A741" s="157" t="s">
        <v>530</v>
      </c>
      <c r="B741" s="148" t="str">
        <f t="shared" si="13"/>
        <v>6733</v>
      </c>
      <c r="C741" s="165" t="s">
        <v>532</v>
      </c>
      <c r="D741" s="148">
        <v>0</v>
      </c>
      <c r="E741" s="148">
        <v>0</v>
      </c>
      <c r="F741" s="148">
        <v>0</v>
      </c>
      <c r="G741" s="148">
        <v>0</v>
      </c>
      <c r="H741" s="158">
        <v>0</v>
      </c>
    </row>
    <row r="742" spans="1:8" ht="15.75" x14ac:dyDescent="0.25">
      <c r="A742" s="157" t="s">
        <v>533</v>
      </c>
      <c r="B742" s="148" t="str">
        <f t="shared" si="13"/>
        <v>6840</v>
      </c>
      <c r="C742" s="168" t="s">
        <v>534</v>
      </c>
      <c r="D742" s="148">
        <v>0</v>
      </c>
      <c r="E742" s="148">
        <v>0</v>
      </c>
      <c r="F742" s="148">
        <v>0</v>
      </c>
      <c r="G742" s="148">
        <v>0</v>
      </c>
      <c r="H742" s="158">
        <v>0</v>
      </c>
    </row>
    <row r="743" spans="1:8" ht="15.75" x14ac:dyDescent="0.25">
      <c r="A743" s="157" t="s">
        <v>535</v>
      </c>
      <c r="B743" s="148" t="str">
        <f t="shared" si="13"/>
        <v>7208</v>
      </c>
      <c r="C743" s="165" t="s">
        <v>536</v>
      </c>
      <c r="D743" s="148">
        <v>820.5</v>
      </c>
      <c r="E743" s="148">
        <v>0</v>
      </c>
      <c r="F743" s="148">
        <v>820.5</v>
      </c>
      <c r="G743" s="148">
        <v>0</v>
      </c>
      <c r="H743" s="158">
        <v>820.5</v>
      </c>
    </row>
    <row r="744" spans="1:8" ht="15.75" x14ac:dyDescent="0.25">
      <c r="A744" s="157" t="s">
        <v>347</v>
      </c>
      <c r="B744" s="148" t="str">
        <f t="shared" si="13"/>
        <v>7305A</v>
      </c>
      <c r="C744" s="165" t="s">
        <v>537</v>
      </c>
      <c r="D744" s="148">
        <v>0</v>
      </c>
      <c r="E744" s="148">
        <v>0</v>
      </c>
      <c r="F744" s="148">
        <v>0</v>
      </c>
      <c r="G744" s="148">
        <v>0</v>
      </c>
      <c r="H744" s="158">
        <v>0</v>
      </c>
    </row>
    <row r="745" spans="1:8" ht="15.75" x14ac:dyDescent="0.25">
      <c r="A745" s="157" t="s">
        <v>538</v>
      </c>
      <c r="B745" s="148" t="str">
        <f t="shared" si="13"/>
        <v>7405A</v>
      </c>
      <c r="C745" s="165" t="s">
        <v>539</v>
      </c>
      <c r="D745" s="148">
        <v>103535.70000000001</v>
      </c>
      <c r="E745" s="148">
        <v>0</v>
      </c>
      <c r="F745" s="148">
        <v>103535.70000000001</v>
      </c>
      <c r="G745" s="148">
        <v>0</v>
      </c>
      <c r="H745" s="158">
        <v>103535.70000000001</v>
      </c>
    </row>
    <row r="746" spans="1:8" ht="15.75" x14ac:dyDescent="0.25">
      <c r="A746" s="157" t="s">
        <v>538</v>
      </c>
      <c r="B746" s="148" t="str">
        <f t="shared" si="13"/>
        <v>7425</v>
      </c>
      <c r="C746" s="168" t="s">
        <v>540</v>
      </c>
      <c r="D746" s="148">
        <v>0</v>
      </c>
      <c r="E746" s="148">
        <v>0</v>
      </c>
      <c r="F746" s="148">
        <v>0</v>
      </c>
      <c r="G746" s="148">
        <v>0</v>
      </c>
      <c r="H746" s="158">
        <v>0</v>
      </c>
    </row>
    <row r="747" spans="1:8" ht="15.75" x14ac:dyDescent="0.25">
      <c r="A747" s="157" t="s">
        <v>541</v>
      </c>
      <c r="B747" s="148" t="str">
        <f t="shared" si="13"/>
        <v>7538</v>
      </c>
      <c r="C747" s="151" t="s">
        <v>542</v>
      </c>
      <c r="D747" s="148">
        <v>5066.18</v>
      </c>
      <c r="E747" s="148">
        <v>0</v>
      </c>
      <c r="F747" s="148">
        <v>5066.18</v>
      </c>
      <c r="G747" s="148">
        <v>0</v>
      </c>
      <c r="H747" s="158">
        <v>5066.18</v>
      </c>
    </row>
    <row r="748" spans="1:8" ht="15.75" x14ac:dyDescent="0.25">
      <c r="A748" s="157" t="s">
        <v>541</v>
      </c>
      <c r="B748" s="148" t="str">
        <f t="shared" si="13"/>
        <v>7525</v>
      </c>
      <c r="C748" s="166" t="s">
        <v>543</v>
      </c>
      <c r="D748" s="148">
        <v>0</v>
      </c>
      <c r="E748" s="148">
        <v>0</v>
      </c>
      <c r="F748" s="148">
        <v>0</v>
      </c>
      <c r="G748" s="148">
        <v>0</v>
      </c>
      <c r="H748" s="158">
        <v>0</v>
      </c>
    </row>
    <row r="749" spans="1:8" ht="15.75" x14ac:dyDescent="0.25">
      <c r="A749" s="157" t="s">
        <v>544</v>
      </c>
      <c r="B749" s="148" t="str">
        <f t="shared" si="13"/>
        <v>7932</v>
      </c>
      <c r="C749" s="165" t="s">
        <v>545</v>
      </c>
      <c r="D749" s="148">
        <v>0</v>
      </c>
      <c r="E749" s="148">
        <v>0</v>
      </c>
      <c r="F749" s="148">
        <v>0</v>
      </c>
      <c r="G749" s="148">
        <v>0</v>
      </c>
      <c r="H749" s="158">
        <v>0</v>
      </c>
    </row>
    <row r="750" spans="1:8" ht="15.75" x14ac:dyDescent="0.25">
      <c r="A750" s="157" t="s">
        <v>548</v>
      </c>
      <c r="B750" s="148" t="str">
        <f t="shared" si="13"/>
        <v>8132</v>
      </c>
      <c r="C750" s="165" t="s">
        <v>549</v>
      </c>
      <c r="D750" s="148">
        <v>0</v>
      </c>
      <c r="E750" s="148">
        <v>0</v>
      </c>
      <c r="F750" s="148">
        <v>0</v>
      </c>
      <c r="G750" s="148">
        <v>0</v>
      </c>
      <c r="H750" s="158">
        <v>0</v>
      </c>
    </row>
    <row r="751" spans="1:8" ht="15.75" x14ac:dyDescent="0.25">
      <c r="A751" s="157" t="s">
        <v>333</v>
      </c>
      <c r="B751" s="148" t="str">
        <f t="shared" si="13"/>
        <v>8440</v>
      </c>
      <c r="C751" s="165" t="s">
        <v>552</v>
      </c>
      <c r="D751" s="148">
        <v>0</v>
      </c>
      <c r="E751" s="148">
        <v>0</v>
      </c>
      <c r="F751" s="148">
        <v>0</v>
      </c>
      <c r="G751" s="148">
        <v>0</v>
      </c>
      <c r="H751" s="158">
        <v>0</v>
      </c>
    </row>
    <row r="752" spans="1:8" ht="15.75" x14ac:dyDescent="0.25">
      <c r="A752" s="157" t="s">
        <v>553</v>
      </c>
      <c r="B752" s="148" t="str">
        <f t="shared" si="13"/>
        <v>8809A</v>
      </c>
      <c r="C752" s="165" t="s">
        <v>554</v>
      </c>
      <c r="D752" s="148">
        <v>401.65</v>
      </c>
      <c r="E752" s="148">
        <v>0</v>
      </c>
      <c r="F752" s="148">
        <v>401.65</v>
      </c>
      <c r="G752" s="148">
        <v>0</v>
      </c>
      <c r="H752" s="158">
        <v>401.65</v>
      </c>
    </row>
    <row r="753" spans="1:8" ht="15.75" x14ac:dyDescent="0.25">
      <c r="A753" s="157" t="s">
        <v>555</v>
      </c>
      <c r="B753" s="148" t="str">
        <f t="shared" si="13"/>
        <v>9040</v>
      </c>
      <c r="C753" s="151" t="s">
        <v>556</v>
      </c>
      <c r="D753" s="148">
        <v>0</v>
      </c>
      <c r="E753" s="148">
        <v>0</v>
      </c>
      <c r="F753" s="148">
        <v>0</v>
      </c>
      <c r="G753" s="148">
        <v>0</v>
      </c>
      <c r="H753" s="158">
        <v>0</v>
      </c>
    </row>
    <row r="754" spans="1:8" ht="15.75" x14ac:dyDescent="0.25">
      <c r="A754" s="157" t="s">
        <v>557</v>
      </c>
      <c r="B754" s="148" t="str">
        <f t="shared" si="13"/>
        <v>9201A</v>
      </c>
      <c r="C754" s="151" t="s">
        <v>558</v>
      </c>
      <c r="D754" s="148">
        <v>0</v>
      </c>
      <c r="E754" s="148">
        <v>0</v>
      </c>
      <c r="F754" s="148">
        <v>0</v>
      </c>
      <c r="G754" s="148">
        <v>0</v>
      </c>
      <c r="H754" s="158">
        <v>0</v>
      </c>
    </row>
    <row r="755" spans="1:8" ht="15.75" x14ac:dyDescent="0.25">
      <c r="A755" s="157" t="s">
        <v>559</v>
      </c>
      <c r="B755" s="148" t="str">
        <f t="shared" si="13"/>
        <v>9301A</v>
      </c>
      <c r="C755" s="151" t="s">
        <v>560</v>
      </c>
      <c r="D755" s="148">
        <v>41277.72</v>
      </c>
      <c r="E755" s="148">
        <v>0</v>
      </c>
      <c r="F755" s="148">
        <v>41277.72</v>
      </c>
      <c r="G755" s="148">
        <v>0</v>
      </c>
      <c r="H755" s="158">
        <v>41277.72</v>
      </c>
    </row>
    <row r="756" spans="1:8" ht="15.75" x14ac:dyDescent="0.25">
      <c r="A756" s="157" t="s">
        <v>561</v>
      </c>
      <c r="B756" s="148" t="str">
        <f t="shared" si="13"/>
        <v>9449</v>
      </c>
      <c r="C756" s="151" t="s">
        <v>562</v>
      </c>
      <c r="D756" s="148">
        <v>703.43000000000006</v>
      </c>
      <c r="E756" s="148">
        <v>0</v>
      </c>
      <c r="F756" s="148">
        <v>703.43000000000006</v>
      </c>
      <c r="G756" s="148">
        <v>0</v>
      </c>
      <c r="H756" s="158">
        <v>703.43000000000006</v>
      </c>
    </row>
    <row r="757" spans="1:8" ht="15.75" x14ac:dyDescent="0.25">
      <c r="A757" s="157" t="s">
        <v>563</v>
      </c>
      <c r="B757" s="148" t="str">
        <f t="shared" si="13"/>
        <v>9618A</v>
      </c>
      <c r="C757" s="151" t="s">
        <v>564</v>
      </c>
      <c r="D757" s="148">
        <v>0</v>
      </c>
      <c r="E757" s="148">
        <v>0</v>
      </c>
      <c r="F757" s="148">
        <v>0</v>
      </c>
      <c r="G757" s="148">
        <v>0</v>
      </c>
      <c r="H757" s="158">
        <v>0</v>
      </c>
    </row>
    <row r="758" spans="1:8" ht="15.75" x14ac:dyDescent="0.25">
      <c r="A758" s="157" t="s">
        <v>566</v>
      </c>
      <c r="B758" s="148" t="str">
        <f t="shared" si="13"/>
        <v>9818A</v>
      </c>
      <c r="C758" s="166" t="s">
        <v>565</v>
      </c>
      <c r="D758" s="148">
        <v>262242019.83000001</v>
      </c>
      <c r="E758" s="148">
        <v>-12788873.969999999</v>
      </c>
      <c r="F758" s="148">
        <v>249453145.86000001</v>
      </c>
      <c r="G758" s="148">
        <v>0</v>
      </c>
      <c r="H758" s="158">
        <v>249453145.86000001</v>
      </c>
    </row>
    <row r="759" spans="1:8" ht="15.75" x14ac:dyDescent="0.25">
      <c r="A759" s="157" t="s">
        <v>607</v>
      </c>
      <c r="B759" s="148" t="str">
        <f t="shared" si="13"/>
        <v>9818A1</v>
      </c>
      <c r="C759" s="166" t="s">
        <v>608</v>
      </c>
      <c r="D759" s="148"/>
      <c r="E759" s="148">
        <v>0</v>
      </c>
      <c r="F759" s="148">
        <v>0</v>
      </c>
      <c r="G759" s="148">
        <v>0</v>
      </c>
      <c r="H759" s="158">
        <v>0</v>
      </c>
    </row>
    <row r="760" spans="1:8" ht="15.75" x14ac:dyDescent="0.25">
      <c r="A760" s="157" t="s">
        <v>609</v>
      </c>
      <c r="B760" s="148" t="str">
        <f t="shared" si="13"/>
        <v>9818A2</v>
      </c>
      <c r="C760" s="166" t="s">
        <v>610</v>
      </c>
      <c r="D760" s="148"/>
      <c r="E760" s="148">
        <v>0</v>
      </c>
      <c r="F760" s="148">
        <v>0</v>
      </c>
      <c r="G760" s="148">
        <v>0</v>
      </c>
      <c r="H760" s="158">
        <v>0</v>
      </c>
    </row>
    <row r="761" spans="1:8" ht="15.75" x14ac:dyDescent="0.25">
      <c r="A761" s="157" t="s">
        <v>567</v>
      </c>
      <c r="B761" s="148" t="str">
        <f t="shared" si="13"/>
        <v>BB49</v>
      </c>
      <c r="C761" s="151" t="s">
        <v>568</v>
      </c>
      <c r="D761" s="148">
        <v>0</v>
      </c>
      <c r="E761" s="148">
        <v>0</v>
      </c>
      <c r="F761" s="148">
        <v>0</v>
      </c>
      <c r="G761" s="148">
        <v>0</v>
      </c>
      <c r="H761" s="158">
        <v>0</v>
      </c>
    </row>
    <row r="762" spans="1:8" ht="15.75" x14ac:dyDescent="0.25">
      <c r="A762" s="157" t="s">
        <v>569</v>
      </c>
      <c r="B762" s="148" t="str">
        <f t="shared" si="13"/>
        <v>AA</v>
      </c>
      <c r="C762" s="149" t="s">
        <v>570</v>
      </c>
      <c r="D762" s="148"/>
      <c r="E762" s="148">
        <v>0</v>
      </c>
      <c r="F762" s="148">
        <v>0</v>
      </c>
      <c r="G762" s="148">
        <v>0</v>
      </c>
      <c r="H762" s="158">
        <v>0</v>
      </c>
    </row>
    <row r="763" spans="1:8" ht="15.75" x14ac:dyDescent="0.25">
      <c r="A763" s="157" t="s">
        <v>571</v>
      </c>
      <c r="B763" s="148" t="str">
        <f t="shared" si="13"/>
        <v>BB</v>
      </c>
      <c r="C763" s="149" t="s">
        <v>587</v>
      </c>
      <c r="D763" s="148"/>
      <c r="E763" s="148">
        <v>0</v>
      </c>
      <c r="F763" s="148">
        <v>0</v>
      </c>
      <c r="G763" s="148">
        <v>0</v>
      </c>
      <c r="H763" s="158">
        <v>0</v>
      </c>
    </row>
    <row r="764" spans="1:8" ht="15.75" x14ac:dyDescent="0.25">
      <c r="A764" s="157" t="s">
        <v>572</v>
      </c>
      <c r="B764" s="148" t="str">
        <f t="shared" si="13"/>
        <v>CC</v>
      </c>
      <c r="C764" s="149" t="s">
        <v>588</v>
      </c>
      <c r="D764" s="148"/>
      <c r="E764" s="148">
        <v>0</v>
      </c>
      <c r="F764" s="148">
        <v>0</v>
      </c>
      <c r="G764" s="148">
        <v>0</v>
      </c>
      <c r="H764" s="158">
        <v>0</v>
      </c>
    </row>
    <row r="765" spans="1:8" ht="15.75" x14ac:dyDescent="0.25">
      <c r="A765" s="157" t="s">
        <v>299</v>
      </c>
      <c r="B765" s="148" t="str">
        <f t="shared" si="13"/>
        <v>DD</v>
      </c>
      <c r="C765" s="149" t="s">
        <v>589</v>
      </c>
      <c r="D765" s="148"/>
      <c r="E765" s="148">
        <v>0</v>
      </c>
      <c r="F765" s="148">
        <v>0</v>
      </c>
      <c r="G765" s="148">
        <v>0</v>
      </c>
      <c r="H765" s="158">
        <v>0</v>
      </c>
    </row>
    <row r="766" spans="1:8" ht="15.75" x14ac:dyDescent="0.25">
      <c r="A766" s="157" t="s">
        <v>300</v>
      </c>
      <c r="B766" s="148" t="str">
        <f t="shared" si="13"/>
        <v>QQ</v>
      </c>
      <c r="C766" s="151" t="s">
        <v>573</v>
      </c>
      <c r="D766" s="148"/>
      <c r="E766" s="148">
        <v>0</v>
      </c>
      <c r="F766" s="148">
        <v>0</v>
      </c>
      <c r="G766" s="148">
        <v>0</v>
      </c>
      <c r="H766" s="158">
        <v>0</v>
      </c>
    </row>
    <row r="767" spans="1:8" ht="15.75" x14ac:dyDescent="0.25">
      <c r="A767" s="157" t="s">
        <v>574</v>
      </c>
      <c r="B767" s="148" t="str">
        <f t="shared" si="13"/>
        <v>EE</v>
      </c>
      <c r="C767" s="149" t="s">
        <v>590</v>
      </c>
      <c r="D767" s="148"/>
      <c r="E767" s="148">
        <v>0</v>
      </c>
      <c r="F767" s="148">
        <v>0</v>
      </c>
      <c r="G767" s="148">
        <v>0</v>
      </c>
      <c r="H767" s="158">
        <v>0</v>
      </c>
    </row>
    <row r="768" spans="1:8" ht="15.75" x14ac:dyDescent="0.25">
      <c r="A768" s="157" t="s">
        <v>575</v>
      </c>
      <c r="B768" s="148" t="str">
        <f t="shared" si="13"/>
        <v>RB</v>
      </c>
      <c r="C768" s="149" t="s">
        <v>576</v>
      </c>
      <c r="D768" s="148"/>
      <c r="E768" s="148">
        <v>0</v>
      </c>
      <c r="F768" s="148">
        <v>0</v>
      </c>
      <c r="G768" s="148">
        <v>0</v>
      </c>
      <c r="H768" s="158">
        <v>0</v>
      </c>
    </row>
    <row r="769" spans="1:8" ht="15.75" x14ac:dyDescent="0.25">
      <c r="A769" s="157"/>
      <c r="B769" s="148"/>
      <c r="C769" s="162"/>
      <c r="D769" s="152" t="s">
        <v>577</v>
      </c>
      <c r="E769" s="152" t="s">
        <v>577</v>
      </c>
      <c r="F769" s="152" t="s">
        <v>577</v>
      </c>
      <c r="G769" s="152" t="s">
        <v>577</v>
      </c>
      <c r="H769" s="170" t="s">
        <v>577</v>
      </c>
    </row>
    <row r="770" spans="1:8" ht="15.75" x14ac:dyDescent="0.25">
      <c r="A770" s="157" t="s">
        <v>578</v>
      </c>
      <c r="B770" s="148"/>
      <c r="C770" s="162"/>
      <c r="D770" s="148">
        <v>271788291.66000003</v>
      </c>
      <c r="E770" s="148">
        <v>-12788873.969999999</v>
      </c>
      <c r="F770" s="148">
        <v>258999417.69</v>
      </c>
      <c r="G770" s="148">
        <v>0</v>
      </c>
      <c r="H770" s="158">
        <v>258999417.69</v>
      </c>
    </row>
    <row r="771" spans="1:8" ht="15.75" x14ac:dyDescent="0.25">
      <c r="A771" s="157"/>
      <c r="B771" s="148"/>
      <c r="C771" s="148"/>
      <c r="D771" s="152" t="s">
        <v>397</v>
      </c>
      <c r="E771" s="152" t="s">
        <v>397</v>
      </c>
      <c r="F771" s="152" t="s">
        <v>397</v>
      </c>
      <c r="G771" s="152" t="s">
        <v>397</v>
      </c>
      <c r="H771" s="170" t="s">
        <v>397</v>
      </c>
    </row>
    <row r="772" spans="1:8" ht="15.75" x14ac:dyDescent="0.25">
      <c r="A772" s="157"/>
      <c r="B772" s="148"/>
      <c r="C772" s="148"/>
      <c r="D772" s="148"/>
      <c r="E772" s="148"/>
      <c r="F772" s="148"/>
      <c r="G772" s="148"/>
      <c r="H772" s="158"/>
    </row>
    <row r="773" spans="1:8" ht="16.5" thickBot="1" x14ac:dyDescent="0.3">
      <c r="A773" s="171"/>
      <c r="B773" s="172"/>
      <c r="C773" s="172"/>
      <c r="D773" s="172"/>
      <c r="E773" s="172"/>
      <c r="F773" s="172"/>
      <c r="G773" s="172"/>
      <c r="H773" s="173">
        <v>9546271.8299999833</v>
      </c>
    </row>
    <row r="774" spans="1:8" ht="15.75" x14ac:dyDescent="0.25">
      <c r="A774" s="148"/>
      <c r="B774" s="148"/>
      <c r="C774" s="148"/>
      <c r="D774" s="148"/>
      <c r="E774" s="148"/>
      <c r="F774" s="148"/>
      <c r="G774" s="148"/>
      <c r="H774" s="148"/>
    </row>
    <row r="775" spans="1:8" ht="16.5" thickBot="1" x14ac:dyDescent="0.3">
      <c r="A775" s="148"/>
      <c r="B775" s="148"/>
      <c r="C775" s="148"/>
      <c r="D775" s="148"/>
      <c r="E775" s="148"/>
      <c r="F775" s="148"/>
      <c r="G775" s="148"/>
      <c r="H775" s="148"/>
    </row>
    <row r="776" spans="1:8" ht="15.75" x14ac:dyDescent="0.25">
      <c r="A776" s="154"/>
      <c r="B776" s="155"/>
      <c r="C776" s="155"/>
      <c r="D776" s="155" t="s">
        <v>394</v>
      </c>
      <c r="E776" s="155"/>
      <c r="F776" s="155"/>
      <c r="G776" s="155"/>
      <c r="H776" s="156"/>
    </row>
    <row r="777" spans="1:8" ht="15.75" x14ac:dyDescent="0.25">
      <c r="A777" s="157"/>
      <c r="B777" s="148"/>
      <c r="C777" s="148"/>
      <c r="D777" s="148" t="s">
        <v>580</v>
      </c>
      <c r="E777" s="148"/>
      <c r="F777" s="148"/>
      <c r="G777" s="148"/>
      <c r="H777" s="158"/>
    </row>
    <row r="778" spans="1:8" ht="15.75" x14ac:dyDescent="0.25">
      <c r="A778" s="157" t="s">
        <v>597</v>
      </c>
      <c r="B778" s="148"/>
      <c r="C778" s="148"/>
      <c r="D778" s="148"/>
      <c r="E778" s="153" t="s">
        <v>604</v>
      </c>
      <c r="F778" s="148"/>
      <c r="G778" s="148"/>
      <c r="H778" s="158"/>
    </row>
    <row r="779" spans="1:8" ht="15.75" x14ac:dyDescent="0.25">
      <c r="A779" s="159" t="s">
        <v>397</v>
      </c>
      <c r="B779" s="152"/>
      <c r="C779" s="160" t="s">
        <v>397</v>
      </c>
      <c r="D779" s="160" t="s">
        <v>397</v>
      </c>
      <c r="E779" s="160" t="s">
        <v>397</v>
      </c>
      <c r="F779" s="160" t="s">
        <v>397</v>
      </c>
      <c r="G779" s="160" t="s">
        <v>397</v>
      </c>
      <c r="H779" s="161" t="s">
        <v>397</v>
      </c>
    </row>
    <row r="780" spans="1:8" ht="15.75" x14ac:dyDescent="0.25">
      <c r="A780" s="157" t="s">
        <v>398</v>
      </c>
      <c r="B780" s="148"/>
      <c r="C780" s="162"/>
      <c r="D780" s="150" t="s">
        <v>185</v>
      </c>
      <c r="E780" s="150" t="s">
        <v>185</v>
      </c>
      <c r="F780" s="150" t="s">
        <v>399</v>
      </c>
      <c r="G780" s="150" t="s">
        <v>185</v>
      </c>
      <c r="H780" s="163" t="s">
        <v>400</v>
      </c>
    </row>
    <row r="781" spans="1:8" ht="15.75" x14ac:dyDescent="0.25">
      <c r="A781" s="157"/>
      <c r="B781" s="148"/>
      <c r="C781" s="162"/>
      <c r="D781" s="150" t="s">
        <v>401</v>
      </c>
      <c r="E781" s="150" t="s">
        <v>402</v>
      </c>
      <c r="F781" s="150" t="s">
        <v>402</v>
      </c>
      <c r="G781" s="150" t="s">
        <v>403</v>
      </c>
      <c r="H781" s="163" t="s">
        <v>404</v>
      </c>
    </row>
    <row r="782" spans="1:8" ht="15.75" x14ac:dyDescent="0.25">
      <c r="A782" s="157"/>
      <c r="B782" s="148"/>
      <c r="C782" s="162"/>
      <c r="D782" s="150" t="s">
        <v>405</v>
      </c>
      <c r="E782" s="150" t="s">
        <v>406</v>
      </c>
      <c r="F782" s="148"/>
      <c r="G782" s="150" t="s">
        <v>406</v>
      </c>
      <c r="H782" s="163" t="s">
        <v>581</v>
      </c>
    </row>
    <row r="783" spans="1:8" ht="15.75" x14ac:dyDescent="0.25">
      <c r="A783" s="159" t="s">
        <v>397</v>
      </c>
      <c r="B783" s="152"/>
      <c r="C783" s="160" t="s">
        <v>397</v>
      </c>
      <c r="D783" s="160" t="s">
        <v>397</v>
      </c>
      <c r="E783" s="160" t="s">
        <v>397</v>
      </c>
      <c r="F783" s="160" t="s">
        <v>397</v>
      </c>
      <c r="G783" s="160" t="s">
        <v>397</v>
      </c>
      <c r="H783" s="161" t="s">
        <v>397</v>
      </c>
    </row>
    <row r="784" spans="1:8" ht="15.75" x14ac:dyDescent="0.25">
      <c r="A784" s="157" t="s">
        <v>408</v>
      </c>
      <c r="B784" s="148" t="str">
        <f>C784</f>
        <v>00</v>
      </c>
      <c r="C784" s="164" t="s">
        <v>409</v>
      </c>
      <c r="D784" s="148"/>
      <c r="E784" s="148">
        <v>0</v>
      </c>
      <c r="F784" s="148">
        <v>0</v>
      </c>
      <c r="G784" s="148">
        <v>0</v>
      </c>
      <c r="H784" s="158">
        <v>0</v>
      </c>
    </row>
    <row r="785" spans="1:8" ht="15.75" x14ac:dyDescent="0.25">
      <c r="A785" s="157" t="s">
        <v>410</v>
      </c>
      <c r="B785" s="148" t="str">
        <f t="shared" ref="B785:B848" si="14">C785</f>
        <v>0201A</v>
      </c>
      <c r="C785" s="165" t="s">
        <v>411</v>
      </c>
      <c r="D785" s="148">
        <v>505659.77999999997</v>
      </c>
      <c r="E785" s="148">
        <v>0</v>
      </c>
      <c r="F785" s="148">
        <v>505659.77999999997</v>
      </c>
      <c r="G785" s="148">
        <v>0</v>
      </c>
      <c r="H785" s="158">
        <v>505659.77999999997</v>
      </c>
    </row>
    <row r="786" spans="1:8" ht="15.75" x14ac:dyDescent="0.25">
      <c r="A786" s="157" t="s">
        <v>410</v>
      </c>
      <c r="B786" s="148" t="str">
        <f t="shared" si="14"/>
        <v>0237</v>
      </c>
      <c r="C786" s="165" t="s">
        <v>412</v>
      </c>
      <c r="D786" s="148">
        <v>0</v>
      </c>
      <c r="E786" s="148">
        <v>0</v>
      </c>
      <c r="F786" s="148">
        <v>0</v>
      </c>
      <c r="G786" s="148">
        <v>0</v>
      </c>
      <c r="H786" s="158">
        <v>0</v>
      </c>
    </row>
    <row r="787" spans="1:8" ht="15.75" x14ac:dyDescent="0.25">
      <c r="A787" s="157" t="s">
        <v>413</v>
      </c>
      <c r="B787" s="148" t="str">
        <f t="shared" si="14"/>
        <v>0302A</v>
      </c>
      <c r="C787" s="165" t="s">
        <v>414</v>
      </c>
      <c r="D787" s="148">
        <v>0</v>
      </c>
      <c r="E787" s="148">
        <v>0</v>
      </c>
      <c r="F787" s="148">
        <v>0</v>
      </c>
      <c r="G787" s="148">
        <v>0</v>
      </c>
      <c r="H787" s="158">
        <v>0</v>
      </c>
    </row>
    <row r="788" spans="1:8" ht="15.75" x14ac:dyDescent="0.25">
      <c r="A788" s="157" t="s">
        <v>415</v>
      </c>
      <c r="B788" s="148" t="str">
        <f t="shared" si="14"/>
        <v>0410</v>
      </c>
      <c r="C788" s="165" t="s">
        <v>416</v>
      </c>
      <c r="D788" s="148">
        <v>101793.99</v>
      </c>
      <c r="E788" s="148">
        <v>0</v>
      </c>
      <c r="F788" s="148">
        <v>101793.99</v>
      </c>
      <c r="G788" s="148">
        <v>0</v>
      </c>
      <c r="H788" s="158">
        <v>101793.99</v>
      </c>
    </row>
    <row r="789" spans="1:8" ht="15.75" x14ac:dyDescent="0.25">
      <c r="A789" s="157" t="s">
        <v>417</v>
      </c>
      <c r="B789" s="148" t="str">
        <f t="shared" si="14"/>
        <v>0519A</v>
      </c>
      <c r="C789" s="151" t="s">
        <v>418</v>
      </c>
      <c r="D789" s="148">
        <v>0</v>
      </c>
      <c r="E789" s="148">
        <v>0</v>
      </c>
      <c r="F789" s="148">
        <v>0</v>
      </c>
      <c r="G789" s="148">
        <v>0</v>
      </c>
      <c r="H789" s="158">
        <v>0</v>
      </c>
    </row>
    <row r="790" spans="1:8" ht="15.75" x14ac:dyDescent="0.25">
      <c r="A790" s="157" t="s">
        <v>419</v>
      </c>
      <c r="B790" s="148" t="str">
        <f t="shared" si="14"/>
        <v>0602A</v>
      </c>
      <c r="C790" s="165" t="s">
        <v>420</v>
      </c>
      <c r="D790" s="148">
        <v>0</v>
      </c>
      <c r="E790" s="148">
        <v>0</v>
      </c>
      <c r="F790" s="148">
        <v>0</v>
      </c>
      <c r="G790" s="148">
        <v>0</v>
      </c>
      <c r="H790" s="158">
        <v>0</v>
      </c>
    </row>
    <row r="791" spans="1:8" ht="15.75" x14ac:dyDescent="0.25">
      <c r="A791" s="157" t="s">
        <v>421</v>
      </c>
      <c r="B791" s="148" t="str">
        <f t="shared" si="14"/>
        <v>0719A</v>
      </c>
      <c r="C791" s="151" t="s">
        <v>422</v>
      </c>
      <c r="D791" s="148">
        <v>0</v>
      </c>
      <c r="E791" s="148">
        <v>0</v>
      </c>
      <c r="F791" s="148">
        <v>0</v>
      </c>
      <c r="G791" s="148">
        <v>0</v>
      </c>
      <c r="H791" s="158">
        <v>0</v>
      </c>
    </row>
    <row r="792" spans="1:8" ht="15.75" x14ac:dyDescent="0.25">
      <c r="A792" s="157" t="s">
        <v>423</v>
      </c>
      <c r="B792" s="148" t="str">
        <f t="shared" si="14"/>
        <v>0802A</v>
      </c>
      <c r="C792" s="151" t="s">
        <v>424</v>
      </c>
      <c r="D792" s="148">
        <v>0</v>
      </c>
      <c r="E792" s="148">
        <v>0</v>
      </c>
      <c r="F792" s="148">
        <v>0</v>
      </c>
      <c r="G792" s="148">
        <v>0</v>
      </c>
      <c r="H792" s="158">
        <v>0</v>
      </c>
    </row>
    <row r="793" spans="1:8" ht="15.75" x14ac:dyDescent="0.25">
      <c r="A793" s="157" t="s">
        <v>605</v>
      </c>
      <c r="B793" s="148" t="str">
        <f t="shared" si="14"/>
        <v>1010</v>
      </c>
      <c r="C793" s="166" t="s">
        <v>428</v>
      </c>
      <c r="D793" s="148">
        <v>0</v>
      </c>
      <c r="E793" s="148">
        <v>0</v>
      </c>
      <c r="F793" s="148">
        <v>0</v>
      </c>
      <c r="G793" s="148">
        <v>0</v>
      </c>
      <c r="H793" s="158">
        <v>0</v>
      </c>
    </row>
    <row r="794" spans="1:8" ht="15.75" x14ac:dyDescent="0.25">
      <c r="A794" s="157" t="s">
        <v>429</v>
      </c>
      <c r="B794" s="148" t="str">
        <f t="shared" si="14"/>
        <v>1206A</v>
      </c>
      <c r="C794" s="165" t="s">
        <v>430</v>
      </c>
      <c r="D794" s="148">
        <v>53856.439999999995</v>
      </c>
      <c r="E794" s="148">
        <v>0</v>
      </c>
      <c r="F794" s="148">
        <v>53856.439999999995</v>
      </c>
      <c r="G794" s="148">
        <v>0</v>
      </c>
      <c r="H794" s="158">
        <v>53856.439999999995</v>
      </c>
    </row>
    <row r="795" spans="1:8" ht="15.75" x14ac:dyDescent="0.25">
      <c r="A795" s="157" t="s">
        <v>429</v>
      </c>
      <c r="B795" s="148" t="str">
        <f t="shared" si="14"/>
        <v>1236</v>
      </c>
      <c r="C795" s="165" t="s">
        <v>431</v>
      </c>
      <c r="D795" s="148">
        <v>81170.100000000006</v>
      </c>
      <c r="E795" s="148">
        <v>0</v>
      </c>
      <c r="F795" s="148">
        <v>81170.100000000006</v>
      </c>
      <c r="G795" s="148">
        <v>0</v>
      </c>
      <c r="H795" s="158">
        <v>81170.100000000006</v>
      </c>
    </row>
    <row r="796" spans="1:8" ht="15.75" x14ac:dyDescent="0.25">
      <c r="A796" s="157" t="s">
        <v>432</v>
      </c>
      <c r="B796" s="148" t="str">
        <f t="shared" si="14"/>
        <v>1310</v>
      </c>
      <c r="C796" s="165" t="s">
        <v>433</v>
      </c>
      <c r="D796" s="148">
        <v>412.79</v>
      </c>
      <c r="E796" s="148">
        <v>0</v>
      </c>
      <c r="F796" s="148">
        <v>412.79</v>
      </c>
      <c r="G796" s="148">
        <v>0</v>
      </c>
      <c r="H796" s="158">
        <v>412.79</v>
      </c>
    </row>
    <row r="797" spans="1:8" ht="15.75" x14ac:dyDescent="0.25">
      <c r="A797" s="157" t="s">
        <v>21</v>
      </c>
      <c r="B797" s="148" t="str">
        <f t="shared" si="14"/>
        <v>1524A</v>
      </c>
      <c r="C797" s="165" t="s">
        <v>434</v>
      </c>
      <c r="D797" s="148">
        <v>70610</v>
      </c>
      <c r="E797" s="148">
        <v>0</v>
      </c>
      <c r="F797" s="148">
        <v>70610</v>
      </c>
      <c r="G797" s="148">
        <v>0</v>
      </c>
      <c r="H797" s="158">
        <v>70610</v>
      </c>
    </row>
    <row r="798" spans="1:8" ht="15.75" x14ac:dyDescent="0.25">
      <c r="A798" s="157" t="s">
        <v>284</v>
      </c>
      <c r="B798" s="148" t="str">
        <f t="shared" si="14"/>
        <v>1649</v>
      </c>
      <c r="C798" s="151" t="s">
        <v>435</v>
      </c>
      <c r="D798" s="148">
        <v>0</v>
      </c>
      <c r="E798" s="148">
        <v>0</v>
      </c>
      <c r="F798" s="148">
        <v>0</v>
      </c>
      <c r="G798" s="148">
        <v>0</v>
      </c>
      <c r="H798" s="158">
        <v>0</v>
      </c>
    </row>
    <row r="799" spans="1:8" ht="15.75" x14ac:dyDescent="0.25">
      <c r="A799" s="167" t="s">
        <v>436</v>
      </c>
      <c r="B799" s="148" t="str">
        <f t="shared" si="14"/>
        <v>1710</v>
      </c>
      <c r="C799" s="151" t="s">
        <v>437</v>
      </c>
      <c r="D799" s="148">
        <v>0</v>
      </c>
      <c r="E799" s="148">
        <v>0</v>
      </c>
      <c r="F799" s="148">
        <v>0</v>
      </c>
      <c r="G799" s="148">
        <v>0</v>
      </c>
      <c r="H799" s="158">
        <v>0</v>
      </c>
    </row>
    <row r="800" spans="1:8" ht="15.75" x14ac:dyDescent="0.25">
      <c r="A800" s="167" t="s">
        <v>329</v>
      </c>
      <c r="B800" s="148" t="str">
        <f t="shared" si="14"/>
        <v>1841</v>
      </c>
      <c r="C800" s="151" t="s">
        <v>439</v>
      </c>
      <c r="D800" s="148">
        <v>0</v>
      </c>
      <c r="E800" s="148">
        <v>0</v>
      </c>
      <c r="F800" s="148">
        <v>0</v>
      </c>
      <c r="G800" s="148">
        <v>0</v>
      </c>
      <c r="H800" s="158">
        <v>0</v>
      </c>
    </row>
    <row r="801" spans="1:8" ht="15.75" x14ac:dyDescent="0.25">
      <c r="A801" s="157" t="s">
        <v>440</v>
      </c>
      <c r="B801" s="148" t="str">
        <f t="shared" si="14"/>
        <v>2024A</v>
      </c>
      <c r="C801" s="151" t="s">
        <v>441</v>
      </c>
      <c r="D801" s="148">
        <v>0</v>
      </c>
      <c r="E801" s="148">
        <v>0</v>
      </c>
      <c r="F801" s="148">
        <v>0</v>
      </c>
      <c r="G801" s="148">
        <v>0</v>
      </c>
      <c r="H801" s="158">
        <v>0</v>
      </c>
    </row>
    <row r="802" spans="1:8" ht="15.75" x14ac:dyDescent="0.25">
      <c r="A802" s="157" t="s">
        <v>442</v>
      </c>
      <c r="B802" s="148" t="str">
        <f t="shared" si="14"/>
        <v>2124A</v>
      </c>
      <c r="C802" s="151" t="s">
        <v>443</v>
      </c>
      <c r="D802" s="148">
        <v>0</v>
      </c>
      <c r="E802" s="148">
        <v>0</v>
      </c>
      <c r="F802" s="148">
        <v>0</v>
      </c>
      <c r="G802" s="148">
        <v>0</v>
      </c>
      <c r="H802" s="158">
        <v>0</v>
      </c>
    </row>
    <row r="803" spans="1:8" ht="15.75" x14ac:dyDescent="0.25">
      <c r="A803" s="157" t="s">
        <v>444</v>
      </c>
      <c r="B803" s="148" t="str">
        <f t="shared" si="14"/>
        <v>2249</v>
      </c>
      <c r="C803" s="151" t="s">
        <v>445</v>
      </c>
      <c r="D803" s="148">
        <v>560387.61</v>
      </c>
      <c r="E803" s="148">
        <v>0</v>
      </c>
      <c r="F803" s="148">
        <v>560387.61</v>
      </c>
      <c r="G803" s="148">
        <v>0</v>
      </c>
      <c r="H803" s="158">
        <v>560387.61</v>
      </c>
    </row>
    <row r="804" spans="1:8" ht="15.75" x14ac:dyDescent="0.25">
      <c r="A804" s="157" t="s">
        <v>446</v>
      </c>
      <c r="B804" s="148" t="str">
        <f t="shared" si="14"/>
        <v>2339</v>
      </c>
      <c r="C804" s="151" t="s">
        <v>447</v>
      </c>
      <c r="D804" s="148">
        <v>79.81</v>
      </c>
      <c r="E804" s="148">
        <v>0</v>
      </c>
      <c r="F804" s="148">
        <v>79.81</v>
      </c>
      <c r="G804" s="148">
        <v>0</v>
      </c>
      <c r="H804" s="158">
        <v>79.81</v>
      </c>
    </row>
    <row r="805" spans="1:8" ht="15.75" x14ac:dyDescent="0.25">
      <c r="A805" s="157" t="s">
        <v>448</v>
      </c>
      <c r="B805" s="148" t="str">
        <f t="shared" si="14"/>
        <v>2449</v>
      </c>
      <c r="C805" s="151" t="s">
        <v>449</v>
      </c>
      <c r="D805" s="148">
        <v>0</v>
      </c>
      <c r="E805" s="148">
        <v>0</v>
      </c>
      <c r="F805" s="148">
        <v>0</v>
      </c>
      <c r="G805" s="148">
        <v>0</v>
      </c>
      <c r="H805" s="158">
        <v>0</v>
      </c>
    </row>
    <row r="806" spans="1:8" ht="15.75" x14ac:dyDescent="0.25">
      <c r="A806" s="157" t="s">
        <v>450</v>
      </c>
      <c r="B806" s="148" t="str">
        <f t="shared" si="14"/>
        <v>2503A</v>
      </c>
      <c r="C806" s="165" t="s">
        <v>451</v>
      </c>
      <c r="D806" s="148">
        <v>0</v>
      </c>
      <c r="E806" s="148">
        <v>0</v>
      </c>
      <c r="F806" s="148">
        <v>0</v>
      </c>
      <c r="G806" s="148">
        <v>0</v>
      </c>
      <c r="H806" s="158">
        <v>0</v>
      </c>
    </row>
    <row r="807" spans="1:8" ht="15.75" x14ac:dyDescent="0.25">
      <c r="A807" s="157" t="s">
        <v>452</v>
      </c>
      <c r="B807" s="148" t="str">
        <f t="shared" si="14"/>
        <v>2604A</v>
      </c>
      <c r="C807" s="165" t="s">
        <v>453</v>
      </c>
      <c r="D807" s="148">
        <v>0</v>
      </c>
      <c r="E807" s="148">
        <v>0</v>
      </c>
      <c r="F807" s="148">
        <v>0</v>
      </c>
      <c r="G807" s="148">
        <v>0</v>
      </c>
      <c r="H807" s="158">
        <v>0</v>
      </c>
    </row>
    <row r="808" spans="1:8" ht="15.75" x14ac:dyDescent="0.25">
      <c r="A808" s="157" t="s">
        <v>454</v>
      </c>
      <c r="B808" s="148" t="str">
        <f t="shared" si="14"/>
        <v>2703A</v>
      </c>
      <c r="C808" s="151" t="s">
        <v>455</v>
      </c>
      <c r="D808" s="148">
        <v>884260.93</v>
      </c>
      <c r="E808" s="148">
        <v>0</v>
      </c>
      <c r="F808" s="148">
        <v>884260.93</v>
      </c>
      <c r="G808" s="148">
        <v>0</v>
      </c>
      <c r="H808" s="158">
        <v>884260.93</v>
      </c>
    </row>
    <row r="809" spans="1:8" ht="15.75" x14ac:dyDescent="0.25">
      <c r="A809" s="157" t="s">
        <v>456</v>
      </c>
      <c r="B809" s="148" t="str">
        <f t="shared" si="14"/>
        <v>2824A</v>
      </c>
      <c r="C809" s="151" t="s">
        <v>457</v>
      </c>
      <c r="D809" s="148">
        <v>0</v>
      </c>
      <c r="E809" s="148">
        <v>0</v>
      </c>
      <c r="F809" s="148">
        <v>0</v>
      </c>
      <c r="G809" s="148">
        <v>0</v>
      </c>
      <c r="H809" s="158">
        <v>0</v>
      </c>
    </row>
    <row r="810" spans="1:8" ht="15.75" x14ac:dyDescent="0.25">
      <c r="A810" s="157" t="s">
        <v>458</v>
      </c>
      <c r="B810" s="148" t="str">
        <f t="shared" si="14"/>
        <v>2934</v>
      </c>
      <c r="C810" s="165" t="s">
        <v>459</v>
      </c>
      <c r="D810" s="148">
        <v>214.23000000000002</v>
      </c>
      <c r="E810" s="148">
        <v>0</v>
      </c>
      <c r="F810" s="148">
        <v>214.23000000000002</v>
      </c>
      <c r="G810" s="148">
        <v>0</v>
      </c>
      <c r="H810" s="158">
        <v>214.23000000000002</v>
      </c>
    </row>
    <row r="811" spans="1:8" ht="15.75" x14ac:dyDescent="0.25">
      <c r="A811" s="157" t="s">
        <v>460</v>
      </c>
      <c r="B811" s="148" t="str">
        <f t="shared" si="14"/>
        <v>3049</v>
      </c>
      <c r="C811" s="165" t="s">
        <v>461</v>
      </c>
      <c r="D811" s="148">
        <v>0</v>
      </c>
      <c r="E811" s="148">
        <v>0</v>
      </c>
      <c r="F811" s="148">
        <v>0</v>
      </c>
      <c r="G811" s="148">
        <v>0</v>
      </c>
      <c r="H811" s="158">
        <v>0</v>
      </c>
    </row>
    <row r="812" spans="1:8" ht="15.75" x14ac:dyDescent="0.25">
      <c r="A812" s="157" t="s">
        <v>462</v>
      </c>
      <c r="B812" s="148" t="str">
        <f t="shared" si="14"/>
        <v>3215</v>
      </c>
      <c r="C812" s="151" t="s">
        <v>463</v>
      </c>
      <c r="D812" s="148">
        <v>0</v>
      </c>
      <c r="E812" s="148">
        <v>0</v>
      </c>
      <c r="F812" s="148">
        <v>0</v>
      </c>
      <c r="G812" s="148">
        <v>0</v>
      </c>
      <c r="H812" s="158">
        <v>0</v>
      </c>
    </row>
    <row r="813" spans="1:8" ht="15.75" x14ac:dyDescent="0.25">
      <c r="A813" s="157" t="s">
        <v>464</v>
      </c>
      <c r="B813" s="148" t="str">
        <f t="shared" si="14"/>
        <v>3303A</v>
      </c>
      <c r="C813" s="165" t="s">
        <v>465</v>
      </c>
      <c r="D813" s="148">
        <v>0</v>
      </c>
      <c r="E813" s="148">
        <v>0</v>
      </c>
      <c r="F813" s="148">
        <v>0</v>
      </c>
      <c r="G813" s="148">
        <v>0</v>
      </c>
      <c r="H813" s="158">
        <v>0</v>
      </c>
    </row>
    <row r="814" spans="1:8" ht="15.75" x14ac:dyDescent="0.25">
      <c r="A814" s="157" t="s">
        <v>466</v>
      </c>
      <c r="B814" s="148" t="str">
        <f t="shared" si="14"/>
        <v>3410</v>
      </c>
      <c r="C814" s="151" t="s">
        <v>467</v>
      </c>
      <c r="D814" s="148">
        <v>37.93</v>
      </c>
      <c r="E814" s="148">
        <v>0</v>
      </c>
      <c r="F814" s="148">
        <v>37.93</v>
      </c>
      <c r="G814" s="148">
        <v>0</v>
      </c>
      <c r="H814" s="158">
        <v>37.93</v>
      </c>
    </row>
    <row r="815" spans="1:8" ht="15.75" x14ac:dyDescent="0.25">
      <c r="A815" s="157" t="s">
        <v>468</v>
      </c>
      <c r="B815" s="148" t="str">
        <f t="shared" si="14"/>
        <v>3509A</v>
      </c>
      <c r="C815" s="151" t="s">
        <v>469</v>
      </c>
      <c r="D815" s="148">
        <v>310.89999999999998</v>
      </c>
      <c r="E815" s="148">
        <v>0</v>
      </c>
      <c r="F815" s="148">
        <v>310.89999999999998</v>
      </c>
      <c r="G815" s="148">
        <v>0</v>
      </c>
      <c r="H815" s="158">
        <v>310.89999999999998</v>
      </c>
    </row>
    <row r="816" spans="1:8" ht="15.75" x14ac:dyDescent="0.25">
      <c r="A816" s="157" t="s">
        <v>470</v>
      </c>
      <c r="B816" s="148" t="str">
        <f t="shared" si="14"/>
        <v>3611</v>
      </c>
      <c r="C816" s="151" t="s">
        <v>471</v>
      </c>
      <c r="D816" s="148">
        <v>561.03</v>
      </c>
      <c r="E816" s="148">
        <v>0</v>
      </c>
      <c r="F816" s="148">
        <v>561.03</v>
      </c>
      <c r="G816" s="148">
        <v>0</v>
      </c>
      <c r="H816" s="158">
        <v>561.03</v>
      </c>
    </row>
    <row r="817" spans="1:8" ht="15.75" x14ac:dyDescent="0.25">
      <c r="A817" s="157" t="s">
        <v>472</v>
      </c>
      <c r="B817" s="148" t="str">
        <f t="shared" si="14"/>
        <v>3730</v>
      </c>
      <c r="C817" s="151" t="s">
        <v>473</v>
      </c>
      <c r="D817" s="148">
        <v>0</v>
      </c>
      <c r="E817" s="148">
        <v>0</v>
      </c>
      <c r="F817" s="148">
        <v>0</v>
      </c>
      <c r="G817" s="148">
        <v>0</v>
      </c>
      <c r="H817" s="158">
        <v>0</v>
      </c>
    </row>
    <row r="818" spans="1:8" ht="15.75" x14ac:dyDescent="0.25">
      <c r="A818" s="157" t="s">
        <v>474</v>
      </c>
      <c r="B818" s="148" t="str">
        <f t="shared" si="14"/>
        <v>3831</v>
      </c>
      <c r="C818" s="151" t="s">
        <v>475</v>
      </c>
      <c r="D818" s="148">
        <v>0</v>
      </c>
      <c r="E818" s="148">
        <v>0</v>
      </c>
      <c r="F818" s="148">
        <v>0</v>
      </c>
      <c r="G818" s="148">
        <v>0</v>
      </c>
      <c r="H818" s="158">
        <v>0</v>
      </c>
    </row>
    <row r="819" spans="1:8" ht="15.75" x14ac:dyDescent="0.25">
      <c r="A819" s="157" t="s">
        <v>476</v>
      </c>
      <c r="B819" s="148" t="str">
        <f t="shared" si="14"/>
        <v>3909A</v>
      </c>
      <c r="C819" s="151" t="s">
        <v>477</v>
      </c>
      <c r="D819" s="148">
        <v>0</v>
      </c>
      <c r="E819" s="148">
        <v>0</v>
      </c>
      <c r="F819" s="148">
        <v>0</v>
      </c>
      <c r="G819" s="148">
        <v>0</v>
      </c>
      <c r="H819" s="158">
        <v>0</v>
      </c>
    </row>
    <row r="820" spans="1:8" ht="15.75" x14ac:dyDescent="0.25">
      <c r="A820" s="157" t="s">
        <v>478</v>
      </c>
      <c r="B820" s="148" t="str">
        <f t="shared" si="14"/>
        <v>4012</v>
      </c>
      <c r="C820" s="151" t="s">
        <v>479</v>
      </c>
      <c r="D820" s="148">
        <v>1569.29</v>
      </c>
      <c r="E820" s="148">
        <v>0</v>
      </c>
      <c r="F820" s="148">
        <v>1569.29</v>
      </c>
      <c r="G820" s="148">
        <v>0</v>
      </c>
      <c r="H820" s="158">
        <v>1569.29</v>
      </c>
    </row>
    <row r="821" spans="1:8" ht="15.75" x14ac:dyDescent="0.25">
      <c r="A821" s="157" t="s">
        <v>478</v>
      </c>
      <c r="B821" s="148" t="str">
        <f t="shared" si="14"/>
        <v>4033</v>
      </c>
      <c r="C821" s="151" t="s">
        <v>480</v>
      </c>
      <c r="D821" s="148">
        <v>177.60000000000002</v>
      </c>
      <c r="E821" s="148">
        <v>0</v>
      </c>
      <c r="F821" s="148">
        <v>177.60000000000002</v>
      </c>
      <c r="G821" s="148">
        <v>0</v>
      </c>
      <c r="H821" s="158">
        <v>177.60000000000002</v>
      </c>
    </row>
    <row r="822" spans="1:8" ht="15.75" x14ac:dyDescent="0.25">
      <c r="A822" s="157" t="s">
        <v>481</v>
      </c>
      <c r="B822" s="148" t="str">
        <f t="shared" si="14"/>
        <v>4110</v>
      </c>
      <c r="C822" s="165" t="s">
        <v>482</v>
      </c>
      <c r="D822" s="148">
        <v>645.91</v>
      </c>
      <c r="E822" s="148">
        <v>0</v>
      </c>
      <c r="F822" s="148">
        <v>645.91</v>
      </c>
      <c r="G822" s="148">
        <v>0</v>
      </c>
      <c r="H822" s="158">
        <v>645.91</v>
      </c>
    </row>
    <row r="823" spans="1:8" ht="15.75" x14ac:dyDescent="0.25">
      <c r="A823" s="157" t="s">
        <v>481</v>
      </c>
      <c r="B823" s="148" t="str">
        <f t="shared" si="14"/>
        <v>4128</v>
      </c>
      <c r="C823" s="165" t="s">
        <v>483</v>
      </c>
      <c r="D823" s="148">
        <v>1752743.4300000002</v>
      </c>
      <c r="E823" s="148">
        <v>0</v>
      </c>
      <c r="F823" s="148">
        <v>1752743.4300000002</v>
      </c>
      <c r="G823" s="148">
        <v>0</v>
      </c>
      <c r="H823" s="158">
        <v>1752743.4300000002</v>
      </c>
    </row>
    <row r="824" spans="1:8" ht="15.75" x14ac:dyDescent="0.25">
      <c r="A824" s="157" t="s">
        <v>481</v>
      </c>
      <c r="B824" s="148" t="str">
        <f t="shared" si="14"/>
        <v>4125</v>
      </c>
      <c r="C824" s="168" t="s">
        <v>484</v>
      </c>
      <c r="D824" s="148">
        <v>0</v>
      </c>
      <c r="E824" s="148">
        <v>0</v>
      </c>
      <c r="F824" s="148">
        <v>0</v>
      </c>
      <c r="G824" s="148">
        <v>0</v>
      </c>
      <c r="H824" s="158">
        <v>0</v>
      </c>
    </row>
    <row r="825" spans="1:8" ht="15.75" x14ac:dyDescent="0.25">
      <c r="A825" s="157" t="s">
        <v>485</v>
      </c>
      <c r="B825" s="148" t="str">
        <f t="shared" si="14"/>
        <v>4210</v>
      </c>
      <c r="C825" s="165" t="s">
        <v>486</v>
      </c>
      <c r="D825" s="148">
        <v>855.99</v>
      </c>
      <c r="E825" s="148">
        <v>0</v>
      </c>
      <c r="F825" s="148">
        <v>855.99</v>
      </c>
      <c r="G825" s="148">
        <v>0</v>
      </c>
      <c r="H825" s="158">
        <v>855.99</v>
      </c>
    </row>
    <row r="826" spans="1:8" ht="15.75" x14ac:dyDescent="0.25">
      <c r="A826" s="157" t="s">
        <v>248</v>
      </c>
      <c r="B826" s="148" t="str">
        <f t="shared" si="14"/>
        <v>4316</v>
      </c>
      <c r="C826" s="165" t="s">
        <v>487</v>
      </c>
      <c r="D826" s="148">
        <v>1365172.2599999998</v>
      </c>
      <c r="E826" s="148">
        <v>0</v>
      </c>
      <c r="F826" s="148">
        <v>1365172.2599999998</v>
      </c>
      <c r="G826" s="148">
        <v>0</v>
      </c>
      <c r="H826" s="158">
        <v>1365172.2599999998</v>
      </c>
    </row>
    <row r="827" spans="1:8" ht="15.75" x14ac:dyDescent="0.25">
      <c r="A827" s="157" t="s">
        <v>248</v>
      </c>
      <c r="B827" s="148" t="str">
        <f t="shared" si="14"/>
        <v>4325</v>
      </c>
      <c r="C827" s="168" t="s">
        <v>488</v>
      </c>
      <c r="D827" s="148">
        <v>0</v>
      </c>
      <c r="E827" s="148">
        <v>0</v>
      </c>
      <c r="F827" s="148">
        <v>0</v>
      </c>
      <c r="G827" s="148">
        <v>0</v>
      </c>
      <c r="H827" s="158">
        <v>0</v>
      </c>
    </row>
    <row r="828" spans="1:8" ht="15.75" x14ac:dyDescent="0.25">
      <c r="A828" s="157" t="s">
        <v>489</v>
      </c>
      <c r="B828" s="148" t="str">
        <f t="shared" si="14"/>
        <v>4435</v>
      </c>
      <c r="C828" s="165" t="s">
        <v>490</v>
      </c>
      <c r="D828" s="148">
        <v>0</v>
      </c>
      <c r="E828" s="148">
        <v>0</v>
      </c>
      <c r="F828" s="148">
        <v>0</v>
      </c>
      <c r="G828" s="148">
        <v>0</v>
      </c>
      <c r="H828" s="158">
        <v>0</v>
      </c>
    </row>
    <row r="829" spans="1:8" ht="15.75" x14ac:dyDescent="0.25">
      <c r="A829" s="157" t="s">
        <v>491</v>
      </c>
      <c r="B829" s="148" t="str">
        <f t="shared" si="14"/>
        <v>4510</v>
      </c>
      <c r="C829" s="165" t="s">
        <v>492</v>
      </c>
      <c r="D829" s="148">
        <v>0</v>
      </c>
      <c r="E829" s="148">
        <v>0</v>
      </c>
      <c r="F829" s="148">
        <v>0</v>
      </c>
      <c r="G829" s="148">
        <v>0</v>
      </c>
      <c r="H829" s="158">
        <v>0</v>
      </c>
    </row>
    <row r="830" spans="1:8" ht="15.75" x14ac:dyDescent="0.25">
      <c r="A830" s="157" t="s">
        <v>493</v>
      </c>
      <c r="B830" s="148" t="str">
        <f t="shared" si="14"/>
        <v>4612</v>
      </c>
      <c r="C830" s="165" t="s">
        <v>494</v>
      </c>
      <c r="D830" s="148">
        <v>7634.46</v>
      </c>
      <c r="E830" s="148">
        <v>0</v>
      </c>
      <c r="F830" s="148">
        <v>7634.46</v>
      </c>
      <c r="G830" s="148">
        <v>0</v>
      </c>
      <c r="H830" s="158">
        <v>7634.46</v>
      </c>
    </row>
    <row r="831" spans="1:8" ht="15.75" x14ac:dyDescent="0.25">
      <c r="A831" s="157" t="s">
        <v>495</v>
      </c>
      <c r="B831" s="148" t="str">
        <f t="shared" si="14"/>
        <v>4711</v>
      </c>
      <c r="C831" s="165" t="s">
        <v>496</v>
      </c>
      <c r="D831" s="148">
        <v>3322.6299999999997</v>
      </c>
      <c r="E831" s="148">
        <v>0</v>
      </c>
      <c r="F831" s="148">
        <v>3322.6299999999997</v>
      </c>
      <c r="G831" s="148">
        <v>0</v>
      </c>
      <c r="H831" s="158">
        <v>3322.6299999999997</v>
      </c>
    </row>
    <row r="832" spans="1:8" ht="15.75" x14ac:dyDescent="0.25">
      <c r="A832" s="157" t="s">
        <v>497</v>
      </c>
      <c r="B832" s="148" t="str">
        <f t="shared" si="14"/>
        <v>4815</v>
      </c>
      <c r="C832" s="165" t="s">
        <v>498</v>
      </c>
      <c r="D832" s="148">
        <v>5388.0599999999995</v>
      </c>
      <c r="E832" s="148">
        <v>0</v>
      </c>
      <c r="F832" s="148">
        <v>5388.0599999999995</v>
      </c>
      <c r="G832" s="148">
        <v>0</v>
      </c>
      <c r="H832" s="158">
        <v>5388.0599999999995</v>
      </c>
    </row>
    <row r="833" spans="1:8" ht="15.75" x14ac:dyDescent="0.25">
      <c r="A833" s="157" t="s">
        <v>499</v>
      </c>
      <c r="B833" s="148" t="str">
        <f t="shared" si="14"/>
        <v>4949</v>
      </c>
      <c r="C833" s="165" t="s">
        <v>500</v>
      </c>
      <c r="D833" s="148">
        <v>0</v>
      </c>
      <c r="E833" s="148">
        <v>0</v>
      </c>
      <c r="F833" s="148">
        <v>0</v>
      </c>
      <c r="G833" s="148">
        <v>0</v>
      </c>
      <c r="H833" s="158">
        <v>0</v>
      </c>
    </row>
    <row r="834" spans="1:8" ht="15.75" x14ac:dyDescent="0.25">
      <c r="A834" s="157" t="s">
        <v>501</v>
      </c>
      <c r="B834" s="148" t="str">
        <f t="shared" si="14"/>
        <v>5019A</v>
      </c>
      <c r="C834" s="165" t="s">
        <v>502</v>
      </c>
      <c r="D834" s="148">
        <v>7740.63</v>
      </c>
      <c r="E834" s="148">
        <v>0</v>
      </c>
      <c r="F834" s="148">
        <v>7740.63</v>
      </c>
      <c r="G834" s="148">
        <v>0</v>
      </c>
      <c r="H834" s="158">
        <v>7740.63</v>
      </c>
    </row>
    <row r="835" spans="1:8" ht="15.75" x14ac:dyDescent="0.25">
      <c r="A835" s="157" t="s">
        <v>503</v>
      </c>
      <c r="B835" s="148" t="str">
        <f t="shared" si="14"/>
        <v>5119A</v>
      </c>
      <c r="C835" s="165" t="s">
        <v>504</v>
      </c>
      <c r="D835" s="148">
        <v>2209.2800000000002</v>
      </c>
      <c r="E835" s="148">
        <v>0</v>
      </c>
      <c r="F835" s="148">
        <v>2209.2800000000002</v>
      </c>
      <c r="G835" s="148">
        <v>0</v>
      </c>
      <c r="H835" s="158">
        <v>2209.2800000000002</v>
      </c>
    </row>
    <row r="836" spans="1:8" ht="15.75" x14ac:dyDescent="0.25">
      <c r="A836" s="157" t="s">
        <v>505</v>
      </c>
      <c r="B836" s="148" t="str">
        <f t="shared" si="14"/>
        <v>5219A</v>
      </c>
      <c r="C836" s="165" t="s">
        <v>506</v>
      </c>
      <c r="D836" s="148">
        <v>0</v>
      </c>
      <c r="E836" s="148">
        <v>0</v>
      </c>
      <c r="F836" s="148">
        <v>0</v>
      </c>
      <c r="G836" s="148">
        <v>0</v>
      </c>
      <c r="H836" s="158">
        <v>0</v>
      </c>
    </row>
    <row r="837" spans="1:8" ht="15.75" x14ac:dyDescent="0.25">
      <c r="A837" s="157" t="s">
        <v>507</v>
      </c>
      <c r="B837" s="148" t="str">
        <f t="shared" si="14"/>
        <v>5319A</v>
      </c>
      <c r="C837" s="165" t="s">
        <v>508</v>
      </c>
      <c r="D837" s="148">
        <v>930</v>
      </c>
      <c r="E837" s="148">
        <v>0</v>
      </c>
      <c r="F837" s="148">
        <v>930</v>
      </c>
      <c r="G837" s="148">
        <v>0</v>
      </c>
      <c r="H837" s="158">
        <v>930</v>
      </c>
    </row>
    <row r="838" spans="1:8" ht="15.75" x14ac:dyDescent="0.25">
      <c r="A838" s="157" t="s">
        <v>270</v>
      </c>
      <c r="B838" s="148" t="str">
        <f t="shared" si="14"/>
        <v>5438</v>
      </c>
      <c r="C838" s="165" t="s">
        <v>509</v>
      </c>
      <c r="D838" s="148">
        <v>1117.2</v>
      </c>
      <c r="E838" s="148">
        <v>0</v>
      </c>
      <c r="F838" s="148">
        <v>1117.2</v>
      </c>
      <c r="G838" s="148">
        <v>0</v>
      </c>
      <c r="H838" s="158">
        <v>1117.2</v>
      </c>
    </row>
    <row r="839" spans="1:8" ht="15.75" x14ac:dyDescent="0.25">
      <c r="A839" s="157" t="s">
        <v>264</v>
      </c>
      <c r="B839" s="148" t="str">
        <f t="shared" si="14"/>
        <v>5526</v>
      </c>
      <c r="C839" s="165" t="s">
        <v>510</v>
      </c>
      <c r="D839" s="148">
        <v>91007.9</v>
      </c>
      <c r="E839" s="148">
        <v>0</v>
      </c>
      <c r="F839" s="148">
        <v>91007.9</v>
      </c>
      <c r="G839" s="148">
        <v>0</v>
      </c>
      <c r="H839" s="158">
        <v>91007.9</v>
      </c>
    </row>
    <row r="840" spans="1:8" ht="15.75" x14ac:dyDescent="0.25">
      <c r="A840" s="157" t="s">
        <v>276</v>
      </c>
      <c r="B840" s="148" t="str">
        <f t="shared" si="14"/>
        <v>5719A</v>
      </c>
      <c r="C840" s="165" t="s">
        <v>511</v>
      </c>
      <c r="D840" s="148">
        <v>0</v>
      </c>
      <c r="E840" s="148">
        <v>0</v>
      </c>
      <c r="F840" s="148">
        <v>0</v>
      </c>
      <c r="G840" s="148">
        <v>0</v>
      </c>
      <c r="H840" s="158">
        <v>0</v>
      </c>
    </row>
    <row r="841" spans="1:8" ht="15.75" x14ac:dyDescent="0.25">
      <c r="A841" s="157" t="s">
        <v>512</v>
      </c>
      <c r="B841" s="148" t="str">
        <f t="shared" si="14"/>
        <v>5819A</v>
      </c>
      <c r="C841" s="165" t="s">
        <v>513</v>
      </c>
      <c r="D841" s="148">
        <v>3199205.1</v>
      </c>
      <c r="E841" s="148">
        <v>0</v>
      </c>
      <c r="F841" s="148">
        <v>3199205.1</v>
      </c>
      <c r="G841" s="148">
        <v>0</v>
      </c>
      <c r="H841" s="158">
        <v>3199205.1</v>
      </c>
    </row>
    <row r="842" spans="1:8" ht="15.75" x14ac:dyDescent="0.25">
      <c r="A842" s="157" t="s">
        <v>512</v>
      </c>
      <c r="B842" s="148" t="str">
        <f t="shared" si="14"/>
        <v>5829</v>
      </c>
      <c r="C842" s="165" t="s">
        <v>514</v>
      </c>
      <c r="D842" s="148">
        <v>0</v>
      </c>
      <c r="E842" s="148">
        <v>0</v>
      </c>
      <c r="F842" s="148">
        <v>0</v>
      </c>
      <c r="G842" s="148">
        <v>0</v>
      </c>
      <c r="H842" s="158">
        <v>0</v>
      </c>
    </row>
    <row r="843" spans="1:8" ht="15.75" x14ac:dyDescent="0.25">
      <c r="A843" s="157" t="s">
        <v>515</v>
      </c>
      <c r="B843" s="148" t="str">
        <f t="shared" si="14"/>
        <v>5919A</v>
      </c>
      <c r="C843" s="165" t="s">
        <v>516</v>
      </c>
      <c r="D843" s="148">
        <v>0</v>
      </c>
      <c r="E843" s="148">
        <v>0</v>
      </c>
      <c r="F843" s="148">
        <v>0</v>
      </c>
      <c r="G843" s="148">
        <v>0</v>
      </c>
      <c r="H843" s="158">
        <v>0</v>
      </c>
    </row>
    <row r="844" spans="1:8" ht="15.75" x14ac:dyDescent="0.25">
      <c r="A844" s="157" t="s">
        <v>274</v>
      </c>
      <c r="B844" s="148" t="str">
        <f t="shared" si="14"/>
        <v>6019A</v>
      </c>
      <c r="C844" s="151" t="s">
        <v>517</v>
      </c>
      <c r="D844" s="148">
        <v>0</v>
      </c>
      <c r="E844" s="148">
        <v>0</v>
      </c>
      <c r="F844" s="148">
        <v>0</v>
      </c>
      <c r="G844" s="148">
        <v>0</v>
      </c>
      <c r="H844" s="158">
        <v>0</v>
      </c>
    </row>
    <row r="845" spans="1:8" ht="15.75" x14ac:dyDescent="0.25">
      <c r="A845" s="157" t="s">
        <v>518</v>
      </c>
      <c r="B845" s="148" t="str">
        <f t="shared" si="14"/>
        <v>6119A</v>
      </c>
      <c r="C845" s="151" t="s">
        <v>519</v>
      </c>
      <c r="D845" s="148">
        <v>0</v>
      </c>
      <c r="E845" s="148">
        <v>0</v>
      </c>
      <c r="F845" s="148">
        <v>0</v>
      </c>
      <c r="G845" s="148">
        <v>0</v>
      </c>
      <c r="H845" s="158">
        <v>0</v>
      </c>
    </row>
    <row r="846" spans="1:8" ht="15.75" x14ac:dyDescent="0.25">
      <c r="A846" s="157" t="s">
        <v>520</v>
      </c>
      <c r="B846" s="148" t="str">
        <f t="shared" si="14"/>
        <v>6249</v>
      </c>
      <c r="C846" s="165" t="s">
        <v>521</v>
      </c>
      <c r="D846" s="148">
        <v>4438.5</v>
      </c>
      <c r="E846" s="148">
        <v>0</v>
      </c>
      <c r="F846" s="148">
        <v>4438.5</v>
      </c>
      <c r="G846" s="148">
        <v>0</v>
      </c>
      <c r="H846" s="158">
        <v>4438.5</v>
      </c>
    </row>
    <row r="847" spans="1:8" ht="15.75" x14ac:dyDescent="0.25">
      <c r="A847" s="157" t="s">
        <v>522</v>
      </c>
      <c r="B847" s="148" t="str">
        <f t="shared" si="14"/>
        <v>6329</v>
      </c>
      <c r="C847" s="165" t="s">
        <v>523</v>
      </c>
      <c r="D847" s="148">
        <v>6066</v>
      </c>
      <c r="E847" s="148">
        <v>0</v>
      </c>
      <c r="F847" s="148">
        <v>6066</v>
      </c>
      <c r="G847" s="148">
        <v>0</v>
      </c>
      <c r="H847" s="158">
        <v>6066</v>
      </c>
    </row>
    <row r="848" spans="1:8" ht="15.75" x14ac:dyDescent="0.25">
      <c r="A848" s="157" t="s">
        <v>524</v>
      </c>
      <c r="B848" s="148" t="str">
        <f t="shared" si="14"/>
        <v>6407</v>
      </c>
      <c r="C848" s="165" t="s">
        <v>525</v>
      </c>
      <c r="D848" s="148">
        <v>0</v>
      </c>
      <c r="E848" s="148">
        <v>0</v>
      </c>
      <c r="F848" s="148">
        <v>0</v>
      </c>
      <c r="G848" s="148">
        <v>0</v>
      </c>
      <c r="H848" s="158">
        <v>0</v>
      </c>
    </row>
    <row r="849" spans="1:8" ht="15.75" x14ac:dyDescent="0.25">
      <c r="A849" s="157" t="s">
        <v>526</v>
      </c>
      <c r="B849" s="148" t="str">
        <f t="shared" ref="B849:B879" si="15">C849</f>
        <v>6519A</v>
      </c>
      <c r="C849" s="165" t="s">
        <v>527</v>
      </c>
      <c r="D849" s="148">
        <v>0</v>
      </c>
      <c r="E849" s="148">
        <v>0</v>
      </c>
      <c r="F849" s="148">
        <v>0</v>
      </c>
      <c r="G849" s="148">
        <v>0</v>
      </c>
      <c r="H849" s="158">
        <v>0</v>
      </c>
    </row>
    <row r="850" spans="1:8" ht="15.75" x14ac:dyDescent="0.25">
      <c r="A850" s="157" t="s">
        <v>528</v>
      </c>
      <c r="B850" s="148" t="str">
        <f t="shared" si="15"/>
        <v>6619A</v>
      </c>
      <c r="C850" s="165" t="s">
        <v>529</v>
      </c>
      <c r="D850" s="148">
        <v>0</v>
      </c>
      <c r="E850" s="148">
        <v>0</v>
      </c>
      <c r="F850" s="148">
        <v>0</v>
      </c>
      <c r="G850" s="148">
        <v>0</v>
      </c>
      <c r="H850" s="158">
        <v>0</v>
      </c>
    </row>
    <row r="851" spans="1:8" ht="15.75" x14ac:dyDescent="0.25">
      <c r="A851" s="157" t="s">
        <v>530</v>
      </c>
      <c r="B851" s="148" t="str">
        <f t="shared" si="15"/>
        <v>6709A</v>
      </c>
      <c r="C851" s="165" t="s">
        <v>531</v>
      </c>
      <c r="D851" s="148">
        <v>957.67999999999984</v>
      </c>
      <c r="E851" s="148">
        <v>0</v>
      </c>
      <c r="F851" s="148">
        <v>957.67999999999984</v>
      </c>
      <c r="G851" s="148">
        <v>0</v>
      </c>
      <c r="H851" s="158">
        <v>957.67999999999984</v>
      </c>
    </row>
    <row r="852" spans="1:8" ht="15.75" x14ac:dyDescent="0.25">
      <c r="A852" s="157" t="s">
        <v>530</v>
      </c>
      <c r="B852" s="148" t="str">
        <f t="shared" si="15"/>
        <v>6733</v>
      </c>
      <c r="C852" s="165" t="s">
        <v>532</v>
      </c>
      <c r="D852" s="148">
        <v>0</v>
      </c>
      <c r="E852" s="148">
        <v>0</v>
      </c>
      <c r="F852" s="148">
        <v>0</v>
      </c>
      <c r="G852" s="148">
        <v>0</v>
      </c>
      <c r="H852" s="158">
        <v>0</v>
      </c>
    </row>
    <row r="853" spans="1:8" ht="15.75" x14ac:dyDescent="0.25">
      <c r="A853" s="157" t="s">
        <v>533</v>
      </c>
      <c r="B853" s="148" t="str">
        <f t="shared" si="15"/>
        <v>6840</v>
      </c>
      <c r="C853" s="168" t="s">
        <v>534</v>
      </c>
      <c r="D853" s="148">
        <v>0</v>
      </c>
      <c r="E853" s="148">
        <v>0</v>
      </c>
      <c r="F853" s="148">
        <v>0</v>
      </c>
      <c r="G853" s="148">
        <v>0</v>
      </c>
      <c r="H853" s="158">
        <v>0</v>
      </c>
    </row>
    <row r="854" spans="1:8" ht="15.75" x14ac:dyDescent="0.25">
      <c r="A854" s="157" t="s">
        <v>535</v>
      </c>
      <c r="B854" s="148" t="str">
        <f t="shared" si="15"/>
        <v>7208</v>
      </c>
      <c r="C854" s="165" t="s">
        <v>536</v>
      </c>
      <c r="D854" s="148">
        <v>1395</v>
      </c>
      <c r="E854" s="148">
        <v>0</v>
      </c>
      <c r="F854" s="148">
        <v>1395</v>
      </c>
      <c r="G854" s="148">
        <v>0</v>
      </c>
      <c r="H854" s="158">
        <v>1395</v>
      </c>
    </row>
    <row r="855" spans="1:8" ht="15.75" x14ac:dyDescent="0.25">
      <c r="A855" s="157" t="s">
        <v>347</v>
      </c>
      <c r="B855" s="148" t="str">
        <f t="shared" si="15"/>
        <v>7305A</v>
      </c>
      <c r="C855" s="165" t="s">
        <v>537</v>
      </c>
      <c r="D855" s="148">
        <v>0</v>
      </c>
      <c r="E855" s="148">
        <v>0</v>
      </c>
      <c r="F855" s="148">
        <v>0</v>
      </c>
      <c r="G855" s="148">
        <v>0</v>
      </c>
      <c r="H855" s="158">
        <v>0</v>
      </c>
    </row>
    <row r="856" spans="1:8" ht="15.75" x14ac:dyDescent="0.25">
      <c r="A856" s="157" t="s">
        <v>538</v>
      </c>
      <c r="B856" s="148" t="str">
        <f t="shared" si="15"/>
        <v>7405A</v>
      </c>
      <c r="C856" s="165" t="s">
        <v>539</v>
      </c>
      <c r="D856" s="148">
        <v>66651.01999999999</v>
      </c>
      <c r="E856" s="148">
        <v>0</v>
      </c>
      <c r="F856" s="148">
        <v>66651.01999999999</v>
      </c>
      <c r="G856" s="148">
        <v>0</v>
      </c>
      <c r="H856" s="158">
        <v>66651.01999999999</v>
      </c>
    </row>
    <row r="857" spans="1:8" ht="15.75" x14ac:dyDescent="0.25">
      <c r="A857" s="157" t="s">
        <v>538</v>
      </c>
      <c r="B857" s="148" t="str">
        <f t="shared" si="15"/>
        <v>7425</v>
      </c>
      <c r="C857" s="168" t="s">
        <v>540</v>
      </c>
      <c r="D857" s="148">
        <v>0</v>
      </c>
      <c r="E857" s="148">
        <v>0</v>
      </c>
      <c r="F857" s="148">
        <v>0</v>
      </c>
      <c r="G857" s="148">
        <v>0</v>
      </c>
      <c r="H857" s="158">
        <v>0</v>
      </c>
    </row>
    <row r="858" spans="1:8" ht="15.75" x14ac:dyDescent="0.25">
      <c r="A858" s="157" t="s">
        <v>541</v>
      </c>
      <c r="B858" s="148" t="str">
        <f t="shared" si="15"/>
        <v>7538</v>
      </c>
      <c r="C858" s="151" t="s">
        <v>542</v>
      </c>
      <c r="D858" s="148">
        <v>5315.07</v>
      </c>
      <c r="E858" s="148">
        <v>0</v>
      </c>
      <c r="F858" s="148">
        <v>5315.07</v>
      </c>
      <c r="G858" s="148">
        <v>0</v>
      </c>
      <c r="H858" s="158">
        <v>5315.07</v>
      </c>
    </row>
    <row r="859" spans="1:8" ht="15.75" x14ac:dyDescent="0.25">
      <c r="A859" s="157" t="s">
        <v>541</v>
      </c>
      <c r="B859" s="148" t="str">
        <f t="shared" si="15"/>
        <v>7525</v>
      </c>
      <c r="C859" s="166" t="s">
        <v>543</v>
      </c>
      <c r="D859" s="148">
        <v>0</v>
      </c>
      <c r="E859" s="148">
        <v>0</v>
      </c>
      <c r="F859" s="148">
        <v>0</v>
      </c>
      <c r="G859" s="148">
        <v>0</v>
      </c>
      <c r="H859" s="158">
        <v>0</v>
      </c>
    </row>
    <row r="860" spans="1:8" ht="15.75" x14ac:dyDescent="0.25">
      <c r="A860" s="157" t="s">
        <v>544</v>
      </c>
      <c r="B860" s="148" t="str">
        <f t="shared" si="15"/>
        <v>7932</v>
      </c>
      <c r="C860" s="165" t="s">
        <v>545</v>
      </c>
      <c r="D860" s="148">
        <v>0</v>
      </c>
      <c r="E860" s="148">
        <v>0</v>
      </c>
      <c r="F860" s="148">
        <v>0</v>
      </c>
      <c r="G860" s="148">
        <v>0</v>
      </c>
      <c r="H860" s="158">
        <v>0</v>
      </c>
    </row>
    <row r="861" spans="1:8" ht="15.75" x14ac:dyDescent="0.25">
      <c r="A861" s="157" t="s">
        <v>548</v>
      </c>
      <c r="B861" s="148" t="str">
        <f t="shared" si="15"/>
        <v>8132</v>
      </c>
      <c r="C861" s="165" t="s">
        <v>549</v>
      </c>
      <c r="D861" s="148">
        <v>0</v>
      </c>
      <c r="E861" s="148">
        <v>0</v>
      </c>
      <c r="F861" s="148">
        <v>0</v>
      </c>
      <c r="G861" s="148">
        <v>0</v>
      </c>
      <c r="H861" s="158">
        <v>0</v>
      </c>
    </row>
    <row r="862" spans="1:8" ht="15.75" x14ac:dyDescent="0.25">
      <c r="A862" s="157" t="s">
        <v>333</v>
      </c>
      <c r="B862" s="148" t="str">
        <f t="shared" si="15"/>
        <v>8440</v>
      </c>
      <c r="C862" s="165" t="s">
        <v>552</v>
      </c>
      <c r="D862" s="148">
        <v>0</v>
      </c>
      <c r="E862" s="148">
        <v>0</v>
      </c>
      <c r="F862" s="148">
        <v>0</v>
      </c>
      <c r="G862" s="148">
        <v>0</v>
      </c>
      <c r="H862" s="158">
        <v>0</v>
      </c>
    </row>
    <row r="863" spans="1:8" ht="15.75" x14ac:dyDescent="0.25">
      <c r="A863" s="157" t="s">
        <v>553</v>
      </c>
      <c r="B863" s="148" t="str">
        <f t="shared" si="15"/>
        <v>8809A</v>
      </c>
      <c r="C863" s="165" t="s">
        <v>554</v>
      </c>
      <c r="D863" s="148">
        <v>790.9</v>
      </c>
      <c r="E863" s="148">
        <v>0</v>
      </c>
      <c r="F863" s="148">
        <v>790.9</v>
      </c>
      <c r="G863" s="148">
        <v>0</v>
      </c>
      <c r="H863" s="158">
        <v>790.9</v>
      </c>
    </row>
    <row r="864" spans="1:8" ht="15.75" x14ac:dyDescent="0.25">
      <c r="A864" s="157" t="s">
        <v>555</v>
      </c>
      <c r="B864" s="148" t="str">
        <f t="shared" si="15"/>
        <v>9040</v>
      </c>
      <c r="C864" s="151" t="s">
        <v>556</v>
      </c>
      <c r="D864" s="148">
        <v>0</v>
      </c>
      <c r="E864" s="148">
        <v>0</v>
      </c>
      <c r="F864" s="148">
        <v>0</v>
      </c>
      <c r="G864" s="148">
        <v>0</v>
      </c>
      <c r="H864" s="158">
        <v>0</v>
      </c>
    </row>
    <row r="865" spans="1:8" ht="15.75" x14ac:dyDescent="0.25">
      <c r="A865" s="157" t="s">
        <v>557</v>
      </c>
      <c r="B865" s="148" t="str">
        <f t="shared" si="15"/>
        <v>9201A</v>
      </c>
      <c r="C865" s="151" t="s">
        <v>558</v>
      </c>
      <c r="D865" s="148">
        <v>2136.09</v>
      </c>
      <c r="E865" s="148">
        <v>0</v>
      </c>
      <c r="F865" s="148">
        <v>2136.09</v>
      </c>
      <c r="G865" s="148">
        <v>0</v>
      </c>
      <c r="H865" s="158">
        <v>2136.09</v>
      </c>
    </row>
    <row r="866" spans="1:8" ht="15.75" x14ac:dyDescent="0.25">
      <c r="A866" s="157" t="s">
        <v>559</v>
      </c>
      <c r="B866" s="148" t="str">
        <f t="shared" si="15"/>
        <v>9301A</v>
      </c>
      <c r="C866" s="151" t="s">
        <v>560</v>
      </c>
      <c r="D866" s="148">
        <v>0</v>
      </c>
      <c r="E866" s="148">
        <v>0</v>
      </c>
      <c r="F866" s="148">
        <v>0</v>
      </c>
      <c r="G866" s="148">
        <v>0</v>
      </c>
      <c r="H866" s="158">
        <v>0</v>
      </c>
    </row>
    <row r="867" spans="1:8" ht="15.75" x14ac:dyDescent="0.25">
      <c r="A867" s="157" t="s">
        <v>561</v>
      </c>
      <c r="B867" s="148" t="str">
        <f t="shared" si="15"/>
        <v>9449</v>
      </c>
      <c r="C867" s="151" t="s">
        <v>562</v>
      </c>
      <c r="D867" s="148">
        <v>838.66</v>
      </c>
      <c r="E867" s="148">
        <v>0</v>
      </c>
      <c r="F867" s="148">
        <v>838.66</v>
      </c>
      <c r="G867" s="148">
        <v>0</v>
      </c>
      <c r="H867" s="158">
        <v>838.66</v>
      </c>
    </row>
    <row r="868" spans="1:8" ht="15.75" x14ac:dyDescent="0.25">
      <c r="A868" s="157" t="s">
        <v>563</v>
      </c>
      <c r="B868" s="148" t="str">
        <f t="shared" si="15"/>
        <v>9618A</v>
      </c>
      <c r="C868" s="151" t="s">
        <v>564</v>
      </c>
      <c r="D868" s="148">
        <v>0</v>
      </c>
      <c r="E868" s="148">
        <v>0</v>
      </c>
      <c r="F868" s="148">
        <v>0</v>
      </c>
      <c r="G868" s="148">
        <v>0</v>
      </c>
      <c r="H868" s="158">
        <v>0</v>
      </c>
    </row>
    <row r="869" spans="1:8" ht="15.75" x14ac:dyDescent="0.25">
      <c r="A869" s="157" t="s">
        <v>606</v>
      </c>
      <c r="B869" s="148" t="str">
        <f t="shared" si="15"/>
        <v>9818A</v>
      </c>
      <c r="C869" s="151" t="s">
        <v>565</v>
      </c>
      <c r="D869" s="148">
        <v>244233306.22</v>
      </c>
      <c r="E869" s="148">
        <v>18008713.610000014</v>
      </c>
      <c r="F869" s="148">
        <v>262242019.83000001</v>
      </c>
      <c r="G869" s="148">
        <v>0</v>
      </c>
      <c r="H869" s="158">
        <v>262242019.83000001</v>
      </c>
    </row>
    <row r="870" spans="1:8" ht="15.75" x14ac:dyDescent="0.25">
      <c r="A870" s="157" t="s">
        <v>607</v>
      </c>
      <c r="B870" s="148" t="str">
        <f t="shared" si="15"/>
        <v>9818A1</v>
      </c>
      <c r="C870" s="166" t="s">
        <v>608</v>
      </c>
      <c r="D870" s="148"/>
      <c r="E870" s="148">
        <v>0</v>
      </c>
      <c r="F870" s="148">
        <v>0</v>
      </c>
      <c r="G870" s="148">
        <v>0</v>
      </c>
      <c r="H870" s="158">
        <v>0</v>
      </c>
    </row>
    <row r="871" spans="1:8" ht="15.75" x14ac:dyDescent="0.25">
      <c r="A871" s="157" t="s">
        <v>609</v>
      </c>
      <c r="B871" s="148" t="str">
        <f t="shared" si="15"/>
        <v>9818A2</v>
      </c>
      <c r="C871" s="166" t="s">
        <v>610</v>
      </c>
      <c r="D871" s="148"/>
      <c r="E871" s="148">
        <v>0</v>
      </c>
      <c r="F871" s="148">
        <v>0</v>
      </c>
      <c r="G871" s="148">
        <v>0</v>
      </c>
      <c r="H871" s="158">
        <v>0</v>
      </c>
    </row>
    <row r="872" spans="1:8" ht="15.75" x14ac:dyDescent="0.25">
      <c r="A872" s="157" t="s">
        <v>567</v>
      </c>
      <c r="B872" s="148" t="str">
        <f t="shared" si="15"/>
        <v>BB49</v>
      </c>
      <c r="C872" s="151" t="s">
        <v>568</v>
      </c>
      <c r="D872" s="148">
        <v>0</v>
      </c>
      <c r="E872" s="148">
        <v>0</v>
      </c>
      <c r="F872" s="148">
        <v>0</v>
      </c>
      <c r="G872" s="148">
        <v>0</v>
      </c>
      <c r="H872" s="158">
        <v>0</v>
      </c>
    </row>
    <row r="873" spans="1:8" ht="15.75" x14ac:dyDescent="0.25">
      <c r="A873" s="157" t="s">
        <v>569</v>
      </c>
      <c r="B873" s="148" t="str">
        <f t="shared" si="15"/>
        <v>AA</v>
      </c>
      <c r="C873" s="149" t="s">
        <v>570</v>
      </c>
      <c r="D873" s="148"/>
      <c r="E873" s="148">
        <v>0</v>
      </c>
      <c r="F873" s="148">
        <v>0</v>
      </c>
      <c r="G873" s="148">
        <v>0</v>
      </c>
      <c r="H873" s="158">
        <v>0</v>
      </c>
    </row>
    <row r="874" spans="1:8" ht="15.75" x14ac:dyDescent="0.25">
      <c r="A874" s="157" t="s">
        <v>571</v>
      </c>
      <c r="B874" s="148" t="str">
        <f t="shared" si="15"/>
        <v>BB</v>
      </c>
      <c r="C874" s="149" t="s">
        <v>587</v>
      </c>
      <c r="D874" s="148"/>
      <c r="E874" s="148">
        <v>0</v>
      </c>
      <c r="F874" s="148">
        <v>0</v>
      </c>
      <c r="G874" s="148">
        <v>0</v>
      </c>
      <c r="H874" s="158">
        <v>0</v>
      </c>
    </row>
    <row r="875" spans="1:8" ht="15.75" x14ac:dyDescent="0.25">
      <c r="A875" s="157" t="s">
        <v>572</v>
      </c>
      <c r="B875" s="148" t="str">
        <f t="shared" si="15"/>
        <v>CC</v>
      </c>
      <c r="C875" s="149" t="s">
        <v>588</v>
      </c>
      <c r="D875" s="148"/>
      <c r="E875" s="148">
        <v>0</v>
      </c>
      <c r="F875" s="148">
        <v>0</v>
      </c>
      <c r="G875" s="148">
        <v>0</v>
      </c>
      <c r="H875" s="158">
        <v>0</v>
      </c>
    </row>
    <row r="876" spans="1:8" ht="15.75" x14ac:dyDescent="0.25">
      <c r="A876" s="157" t="s">
        <v>299</v>
      </c>
      <c r="B876" s="148" t="str">
        <f t="shared" si="15"/>
        <v>DD</v>
      </c>
      <c r="C876" s="149" t="s">
        <v>589</v>
      </c>
      <c r="D876" s="148"/>
      <c r="E876" s="148">
        <v>0</v>
      </c>
      <c r="F876" s="148">
        <v>0</v>
      </c>
      <c r="G876" s="148">
        <v>0</v>
      </c>
      <c r="H876" s="158">
        <v>0</v>
      </c>
    </row>
    <row r="877" spans="1:8" ht="15.75" x14ac:dyDescent="0.25">
      <c r="A877" s="157" t="s">
        <v>300</v>
      </c>
      <c r="B877" s="148" t="str">
        <f t="shared" si="15"/>
        <v>QQ</v>
      </c>
      <c r="C877" s="151" t="s">
        <v>573</v>
      </c>
      <c r="D877" s="148"/>
      <c r="E877" s="148">
        <v>0</v>
      </c>
      <c r="F877" s="148">
        <v>0</v>
      </c>
      <c r="G877" s="148">
        <v>0</v>
      </c>
      <c r="H877" s="158">
        <v>0</v>
      </c>
    </row>
    <row r="878" spans="1:8" ht="15.75" x14ac:dyDescent="0.25">
      <c r="A878" s="157" t="s">
        <v>574</v>
      </c>
      <c r="B878" s="148" t="str">
        <f t="shared" si="15"/>
        <v>EE</v>
      </c>
      <c r="C878" s="149" t="s">
        <v>590</v>
      </c>
      <c r="D878" s="148"/>
      <c r="E878" s="148">
        <v>0</v>
      </c>
      <c r="F878" s="148">
        <v>0</v>
      </c>
      <c r="G878" s="148">
        <v>0</v>
      </c>
      <c r="H878" s="158">
        <v>0</v>
      </c>
    </row>
    <row r="879" spans="1:8" ht="15.75" x14ac:dyDescent="0.25">
      <c r="A879" s="157" t="s">
        <v>575</v>
      </c>
      <c r="B879" s="148" t="str">
        <f t="shared" si="15"/>
        <v>RB</v>
      </c>
      <c r="C879" s="149" t="s">
        <v>576</v>
      </c>
      <c r="D879" s="148"/>
      <c r="E879" s="148">
        <v>0</v>
      </c>
      <c r="F879" s="148">
        <v>0</v>
      </c>
      <c r="G879" s="148">
        <v>0</v>
      </c>
      <c r="H879" s="158">
        <v>0</v>
      </c>
    </row>
    <row r="880" spans="1:8" ht="15.75" x14ac:dyDescent="0.25">
      <c r="A880" s="157"/>
      <c r="B880" s="148"/>
      <c r="C880" s="162"/>
      <c r="D880" s="152" t="s">
        <v>577</v>
      </c>
      <c r="E880" s="152" t="s">
        <v>577</v>
      </c>
      <c r="F880" s="152" t="s">
        <v>577</v>
      </c>
      <c r="G880" s="152" t="s">
        <v>577</v>
      </c>
      <c r="H880" s="170" t="s">
        <v>577</v>
      </c>
    </row>
    <row r="881" spans="1:8" ht="15.75" x14ac:dyDescent="0.25">
      <c r="A881" s="157" t="s">
        <v>578</v>
      </c>
      <c r="B881" s="148"/>
      <c r="C881" s="162"/>
      <c r="D881" s="148">
        <v>253020970.41999999</v>
      </c>
      <c r="E881" s="148">
        <v>18008713.610000014</v>
      </c>
      <c r="F881" s="148">
        <v>271029684.03000003</v>
      </c>
      <c r="G881" s="148">
        <v>0</v>
      </c>
      <c r="H881" s="158">
        <v>271029684.03000003</v>
      </c>
    </row>
    <row r="882" spans="1:8" ht="15.75" x14ac:dyDescent="0.25">
      <c r="A882" s="157"/>
      <c r="B882" s="148"/>
      <c r="C882" s="148"/>
      <c r="D882" s="152" t="s">
        <v>397</v>
      </c>
      <c r="E882" s="152" t="s">
        <v>397</v>
      </c>
      <c r="F882" s="152" t="s">
        <v>397</v>
      </c>
      <c r="G882" s="152" t="s">
        <v>397</v>
      </c>
      <c r="H882" s="170" t="s">
        <v>397</v>
      </c>
    </row>
    <row r="883" spans="1:8" ht="15.75" x14ac:dyDescent="0.25">
      <c r="A883" s="157"/>
      <c r="B883" s="148"/>
      <c r="C883" s="148"/>
      <c r="D883" s="148"/>
      <c r="E883" s="148"/>
      <c r="F883" s="148"/>
      <c r="G883" s="148"/>
      <c r="H883" s="158"/>
    </row>
    <row r="884" spans="1:8" ht="16.5" thickBot="1" x14ac:dyDescent="0.3">
      <c r="A884" s="171"/>
      <c r="B884" s="172"/>
      <c r="C884" s="172"/>
      <c r="D884" s="172"/>
      <c r="E884" s="172"/>
      <c r="F884" s="172"/>
      <c r="G884" s="172"/>
      <c r="H884" s="173">
        <v>8787664.2000000179</v>
      </c>
    </row>
    <row r="885" spans="1:8" ht="15.75" x14ac:dyDescent="0.25">
      <c r="A885" s="148"/>
      <c r="B885" s="148"/>
      <c r="C885" s="148"/>
      <c r="D885" s="148"/>
      <c r="E885" s="148"/>
      <c r="F885" s="148"/>
      <c r="G885" s="148"/>
      <c r="H885" s="148"/>
    </row>
    <row r="886" spans="1:8" ht="16.5" thickBot="1" x14ac:dyDescent="0.3">
      <c r="A886" s="148"/>
      <c r="B886" s="148"/>
      <c r="C886" s="148"/>
      <c r="D886" s="148"/>
      <c r="E886" s="148"/>
      <c r="F886" s="148"/>
      <c r="G886" s="148"/>
      <c r="H886" s="148"/>
    </row>
    <row r="887" spans="1:8" ht="15.75" x14ac:dyDescent="0.25">
      <c r="A887" s="154"/>
      <c r="B887" s="155"/>
      <c r="C887" s="155"/>
      <c r="D887" s="155" t="s">
        <v>394</v>
      </c>
      <c r="E887" s="155"/>
      <c r="F887" s="155"/>
      <c r="G887" s="155"/>
      <c r="H887" s="156"/>
    </row>
    <row r="888" spans="1:8" ht="15.75" x14ac:dyDescent="0.25">
      <c r="A888" s="157"/>
      <c r="B888" s="148"/>
      <c r="C888" s="148"/>
      <c r="D888" s="148" t="s">
        <v>582</v>
      </c>
      <c r="E888" s="148"/>
      <c r="F888" s="148"/>
      <c r="G888" s="148"/>
      <c r="H888" s="158"/>
    </row>
    <row r="889" spans="1:8" ht="15.75" x14ac:dyDescent="0.25">
      <c r="A889" s="157" t="s">
        <v>598</v>
      </c>
      <c r="B889" s="148"/>
      <c r="C889" s="148"/>
      <c r="D889" s="148"/>
      <c r="E889" s="153" t="s">
        <v>604</v>
      </c>
      <c r="F889" s="148"/>
      <c r="G889" s="148"/>
      <c r="H889" s="158"/>
    </row>
    <row r="890" spans="1:8" ht="15.75" x14ac:dyDescent="0.25">
      <c r="A890" s="159" t="s">
        <v>397</v>
      </c>
      <c r="B890" s="152"/>
      <c r="C890" s="160" t="s">
        <v>397</v>
      </c>
      <c r="D890" s="160" t="s">
        <v>397</v>
      </c>
      <c r="E890" s="160" t="s">
        <v>397</v>
      </c>
      <c r="F890" s="160" t="s">
        <v>397</v>
      </c>
      <c r="G890" s="160" t="s">
        <v>397</v>
      </c>
      <c r="H890" s="161" t="s">
        <v>397</v>
      </c>
    </row>
    <row r="891" spans="1:8" ht="15.75" x14ac:dyDescent="0.25">
      <c r="A891" s="157" t="s">
        <v>398</v>
      </c>
      <c r="B891" s="148"/>
      <c r="C891" s="162"/>
      <c r="D891" s="150" t="s">
        <v>185</v>
      </c>
      <c r="E891" s="150" t="s">
        <v>185</v>
      </c>
      <c r="F891" s="150" t="s">
        <v>399</v>
      </c>
      <c r="G891" s="150" t="s">
        <v>185</v>
      </c>
      <c r="H891" s="163" t="s">
        <v>400</v>
      </c>
    </row>
    <row r="892" spans="1:8" ht="15.75" x14ac:dyDescent="0.25">
      <c r="A892" s="157"/>
      <c r="B892" s="148"/>
      <c r="C892" s="162"/>
      <c r="D892" s="150" t="s">
        <v>401</v>
      </c>
      <c r="E892" s="150" t="s">
        <v>402</v>
      </c>
      <c r="F892" s="150" t="s">
        <v>402</v>
      </c>
      <c r="G892" s="150" t="s">
        <v>403</v>
      </c>
      <c r="H892" s="163" t="s">
        <v>404</v>
      </c>
    </row>
    <row r="893" spans="1:8" ht="15.75" x14ac:dyDescent="0.25">
      <c r="A893" s="157"/>
      <c r="B893" s="148"/>
      <c r="C893" s="162"/>
      <c r="D893" s="150" t="s">
        <v>405</v>
      </c>
      <c r="E893" s="150" t="s">
        <v>406</v>
      </c>
      <c r="F893" s="148"/>
      <c r="G893" s="150" t="s">
        <v>406</v>
      </c>
      <c r="H893" s="163" t="s">
        <v>583</v>
      </c>
    </row>
    <row r="894" spans="1:8" ht="15.75" x14ac:dyDescent="0.25">
      <c r="A894" s="159" t="s">
        <v>397</v>
      </c>
      <c r="B894" s="152"/>
      <c r="C894" s="160" t="s">
        <v>397</v>
      </c>
      <c r="D894" s="160" t="s">
        <v>397</v>
      </c>
      <c r="E894" s="160" t="s">
        <v>397</v>
      </c>
      <c r="F894" s="160" t="s">
        <v>397</v>
      </c>
      <c r="G894" s="160" t="s">
        <v>397</v>
      </c>
      <c r="H894" s="161" t="s">
        <v>397</v>
      </c>
    </row>
    <row r="895" spans="1:8" ht="15.75" x14ac:dyDescent="0.25">
      <c r="A895" s="157" t="s">
        <v>408</v>
      </c>
      <c r="B895" s="148" t="str">
        <f>C895</f>
        <v>00</v>
      </c>
      <c r="C895" s="164" t="s">
        <v>409</v>
      </c>
      <c r="D895" s="148"/>
      <c r="E895" s="148">
        <v>0</v>
      </c>
      <c r="F895" s="148">
        <v>0</v>
      </c>
      <c r="G895" s="148">
        <v>0</v>
      </c>
      <c r="H895" s="158">
        <v>0</v>
      </c>
    </row>
    <row r="896" spans="1:8" ht="15.75" x14ac:dyDescent="0.25">
      <c r="A896" s="157" t="s">
        <v>410</v>
      </c>
      <c r="B896" s="148" t="str">
        <f t="shared" ref="B896:B959" si="16">C896</f>
        <v>0201A</v>
      </c>
      <c r="C896" s="165" t="s">
        <v>411</v>
      </c>
      <c r="D896" s="148">
        <v>333951.34000000003</v>
      </c>
      <c r="E896" s="148">
        <v>0</v>
      </c>
      <c r="F896" s="148">
        <v>333951.34000000003</v>
      </c>
      <c r="G896" s="148">
        <v>0</v>
      </c>
      <c r="H896" s="158">
        <v>333951.34000000003</v>
      </c>
    </row>
    <row r="897" spans="1:8" ht="15.75" x14ac:dyDescent="0.25">
      <c r="A897" s="157" t="s">
        <v>410</v>
      </c>
      <c r="B897" s="148" t="str">
        <f t="shared" si="16"/>
        <v>0237</v>
      </c>
      <c r="C897" s="165" t="s">
        <v>412</v>
      </c>
      <c r="D897" s="148">
        <v>5704.36</v>
      </c>
      <c r="E897" s="148">
        <v>0</v>
      </c>
      <c r="F897" s="148">
        <v>5704.36</v>
      </c>
      <c r="G897" s="148">
        <v>0</v>
      </c>
      <c r="H897" s="158">
        <v>5704.36</v>
      </c>
    </row>
    <row r="898" spans="1:8" ht="15.75" x14ac:dyDescent="0.25">
      <c r="A898" s="157" t="s">
        <v>413</v>
      </c>
      <c r="B898" s="148" t="str">
        <f t="shared" si="16"/>
        <v>0302A</v>
      </c>
      <c r="C898" s="165" t="s">
        <v>414</v>
      </c>
      <c r="D898" s="148">
        <v>0</v>
      </c>
      <c r="E898" s="148">
        <v>0</v>
      </c>
      <c r="F898" s="148">
        <v>0</v>
      </c>
      <c r="G898" s="148">
        <v>0</v>
      </c>
      <c r="H898" s="158">
        <v>0</v>
      </c>
    </row>
    <row r="899" spans="1:8" ht="15.75" x14ac:dyDescent="0.25">
      <c r="A899" s="157" t="s">
        <v>415</v>
      </c>
      <c r="B899" s="148" t="str">
        <f t="shared" si="16"/>
        <v>0410</v>
      </c>
      <c r="C899" s="165" t="s">
        <v>416</v>
      </c>
      <c r="D899" s="148">
        <v>2634.96</v>
      </c>
      <c r="E899" s="148">
        <v>0</v>
      </c>
      <c r="F899" s="148">
        <v>2634.96</v>
      </c>
      <c r="G899" s="148">
        <v>0</v>
      </c>
      <c r="H899" s="158">
        <v>2634.96</v>
      </c>
    </row>
    <row r="900" spans="1:8" ht="15.75" x14ac:dyDescent="0.25">
      <c r="A900" s="157" t="s">
        <v>417</v>
      </c>
      <c r="B900" s="148" t="str">
        <f t="shared" si="16"/>
        <v>0519A</v>
      </c>
      <c r="C900" s="151" t="s">
        <v>418</v>
      </c>
      <c r="D900" s="148">
        <v>0</v>
      </c>
      <c r="E900" s="148">
        <v>0</v>
      </c>
      <c r="F900" s="148">
        <v>0</v>
      </c>
      <c r="G900" s="148">
        <v>0</v>
      </c>
      <c r="H900" s="158">
        <v>0</v>
      </c>
    </row>
    <row r="901" spans="1:8" ht="15.75" x14ac:dyDescent="0.25">
      <c r="A901" s="157" t="s">
        <v>419</v>
      </c>
      <c r="B901" s="148" t="str">
        <f t="shared" si="16"/>
        <v>0602A</v>
      </c>
      <c r="C901" s="165" t="s">
        <v>420</v>
      </c>
      <c r="D901" s="148">
        <v>0</v>
      </c>
      <c r="E901" s="148">
        <v>0</v>
      </c>
      <c r="F901" s="148">
        <v>0</v>
      </c>
      <c r="G901" s="148">
        <v>0</v>
      </c>
      <c r="H901" s="158">
        <v>0</v>
      </c>
    </row>
    <row r="902" spans="1:8" ht="15.75" x14ac:dyDescent="0.25">
      <c r="A902" s="157" t="s">
        <v>421</v>
      </c>
      <c r="B902" s="148" t="str">
        <f t="shared" si="16"/>
        <v>0719A</v>
      </c>
      <c r="C902" s="151" t="s">
        <v>422</v>
      </c>
      <c r="D902" s="148">
        <v>0</v>
      </c>
      <c r="E902" s="148">
        <v>0</v>
      </c>
      <c r="F902" s="148">
        <v>0</v>
      </c>
      <c r="G902" s="148">
        <v>0</v>
      </c>
      <c r="H902" s="158">
        <v>0</v>
      </c>
    </row>
    <row r="903" spans="1:8" ht="15.75" x14ac:dyDescent="0.25">
      <c r="A903" s="157" t="s">
        <v>423</v>
      </c>
      <c r="B903" s="148" t="str">
        <f t="shared" si="16"/>
        <v>0802A</v>
      </c>
      <c r="C903" s="151" t="s">
        <v>424</v>
      </c>
      <c r="D903" s="148">
        <v>0</v>
      </c>
      <c r="E903" s="148">
        <v>0</v>
      </c>
      <c r="F903" s="148">
        <v>0</v>
      </c>
      <c r="G903" s="148">
        <v>0</v>
      </c>
      <c r="H903" s="158">
        <v>0</v>
      </c>
    </row>
    <row r="904" spans="1:8" ht="15.75" x14ac:dyDescent="0.25">
      <c r="A904" s="157" t="s">
        <v>605</v>
      </c>
      <c r="B904" s="148" t="str">
        <f t="shared" si="16"/>
        <v>1010</v>
      </c>
      <c r="C904" s="166" t="s">
        <v>428</v>
      </c>
      <c r="D904" s="148">
        <v>0</v>
      </c>
      <c r="E904" s="148">
        <v>0</v>
      </c>
      <c r="F904" s="148">
        <v>0</v>
      </c>
      <c r="G904" s="148">
        <v>0</v>
      </c>
      <c r="H904" s="158">
        <v>0</v>
      </c>
    </row>
    <row r="905" spans="1:8" ht="15.75" x14ac:dyDescent="0.25">
      <c r="A905" s="157" t="s">
        <v>429</v>
      </c>
      <c r="B905" s="148" t="str">
        <f t="shared" si="16"/>
        <v>1206A</v>
      </c>
      <c r="C905" s="165" t="s">
        <v>430</v>
      </c>
      <c r="D905" s="148">
        <v>77601.33</v>
      </c>
      <c r="E905" s="148">
        <v>0</v>
      </c>
      <c r="F905" s="148">
        <v>77601.33</v>
      </c>
      <c r="G905" s="148">
        <v>0</v>
      </c>
      <c r="H905" s="158">
        <v>77601.33</v>
      </c>
    </row>
    <row r="906" spans="1:8" ht="15.75" x14ac:dyDescent="0.25">
      <c r="A906" s="157" t="s">
        <v>429</v>
      </c>
      <c r="B906" s="148" t="str">
        <f t="shared" si="16"/>
        <v>1236</v>
      </c>
      <c r="C906" s="165" t="s">
        <v>431</v>
      </c>
      <c r="D906" s="148">
        <v>49316.840000000004</v>
      </c>
      <c r="E906" s="148">
        <v>0</v>
      </c>
      <c r="F906" s="148">
        <v>49316.840000000004</v>
      </c>
      <c r="G906" s="148">
        <v>0</v>
      </c>
      <c r="H906" s="158">
        <v>49316.840000000004</v>
      </c>
    </row>
    <row r="907" spans="1:8" ht="15.75" x14ac:dyDescent="0.25">
      <c r="A907" s="157" t="s">
        <v>432</v>
      </c>
      <c r="B907" s="148" t="str">
        <f t="shared" si="16"/>
        <v>1310</v>
      </c>
      <c r="C907" s="165" t="s">
        <v>433</v>
      </c>
      <c r="D907" s="148">
        <v>0</v>
      </c>
      <c r="E907" s="148">
        <v>0</v>
      </c>
      <c r="F907" s="148">
        <v>0</v>
      </c>
      <c r="G907" s="148">
        <v>0</v>
      </c>
      <c r="H907" s="158">
        <v>0</v>
      </c>
    </row>
    <row r="908" spans="1:8" ht="15.75" x14ac:dyDescent="0.25">
      <c r="A908" s="157" t="s">
        <v>21</v>
      </c>
      <c r="B908" s="148" t="str">
        <f t="shared" si="16"/>
        <v>1524A</v>
      </c>
      <c r="C908" s="165" t="s">
        <v>434</v>
      </c>
      <c r="D908" s="148">
        <v>75920</v>
      </c>
      <c r="E908" s="148">
        <v>0</v>
      </c>
      <c r="F908" s="148">
        <v>75920</v>
      </c>
      <c r="G908" s="148">
        <v>0</v>
      </c>
      <c r="H908" s="158">
        <v>75920</v>
      </c>
    </row>
    <row r="909" spans="1:8" ht="15.75" x14ac:dyDescent="0.25">
      <c r="A909" s="157" t="s">
        <v>284</v>
      </c>
      <c r="B909" s="148" t="str">
        <f t="shared" si="16"/>
        <v>1649</v>
      </c>
      <c r="C909" s="151" t="s">
        <v>435</v>
      </c>
      <c r="D909" s="148">
        <v>0</v>
      </c>
      <c r="E909" s="148">
        <v>0</v>
      </c>
      <c r="F909" s="148">
        <v>0</v>
      </c>
      <c r="G909" s="148">
        <v>0</v>
      </c>
      <c r="H909" s="158">
        <v>0</v>
      </c>
    </row>
    <row r="910" spans="1:8" ht="15.75" x14ac:dyDescent="0.25">
      <c r="A910" s="167" t="s">
        <v>436</v>
      </c>
      <c r="B910" s="148" t="str">
        <f t="shared" si="16"/>
        <v>1710</v>
      </c>
      <c r="C910" s="151" t="s">
        <v>437</v>
      </c>
      <c r="D910" s="148">
        <v>0</v>
      </c>
      <c r="E910" s="148">
        <v>0</v>
      </c>
      <c r="F910" s="148">
        <v>0</v>
      </c>
      <c r="G910" s="148">
        <v>0</v>
      </c>
      <c r="H910" s="158">
        <v>0</v>
      </c>
    </row>
    <row r="911" spans="1:8" ht="15.75" x14ac:dyDescent="0.25">
      <c r="A911" s="167" t="s">
        <v>329</v>
      </c>
      <c r="B911" s="148" t="str">
        <f t="shared" si="16"/>
        <v>1841</v>
      </c>
      <c r="C911" s="151" t="s">
        <v>439</v>
      </c>
      <c r="D911" s="148">
        <v>0</v>
      </c>
      <c r="E911" s="148">
        <v>0</v>
      </c>
      <c r="F911" s="148">
        <v>0</v>
      </c>
      <c r="G911" s="148">
        <v>0</v>
      </c>
      <c r="H911" s="158">
        <v>0</v>
      </c>
    </row>
    <row r="912" spans="1:8" ht="15.75" x14ac:dyDescent="0.25">
      <c r="A912" s="157" t="s">
        <v>440</v>
      </c>
      <c r="B912" s="148" t="str">
        <f t="shared" si="16"/>
        <v>2024A</v>
      </c>
      <c r="C912" s="151" t="s">
        <v>441</v>
      </c>
      <c r="D912" s="148">
        <v>0</v>
      </c>
      <c r="E912" s="148">
        <v>0</v>
      </c>
      <c r="F912" s="148">
        <v>0</v>
      </c>
      <c r="G912" s="148">
        <v>0</v>
      </c>
      <c r="H912" s="158">
        <v>0</v>
      </c>
    </row>
    <row r="913" spans="1:8" ht="15.75" x14ac:dyDescent="0.25">
      <c r="A913" s="157" t="s">
        <v>442</v>
      </c>
      <c r="B913" s="148" t="str">
        <f t="shared" si="16"/>
        <v>2124A</v>
      </c>
      <c r="C913" s="151" t="s">
        <v>443</v>
      </c>
      <c r="D913" s="148">
        <v>0</v>
      </c>
      <c r="E913" s="148">
        <v>0</v>
      </c>
      <c r="F913" s="148">
        <v>0</v>
      </c>
      <c r="G913" s="148">
        <v>0</v>
      </c>
      <c r="H913" s="158">
        <v>0</v>
      </c>
    </row>
    <row r="914" spans="1:8" ht="15.75" x14ac:dyDescent="0.25">
      <c r="A914" s="157" t="s">
        <v>444</v>
      </c>
      <c r="B914" s="148" t="str">
        <f t="shared" si="16"/>
        <v>2249</v>
      </c>
      <c r="C914" s="151" t="s">
        <v>445</v>
      </c>
      <c r="D914" s="148">
        <v>912531.64</v>
      </c>
      <c r="E914" s="148">
        <v>0</v>
      </c>
      <c r="F914" s="148">
        <v>912531.64</v>
      </c>
      <c r="G914" s="148">
        <v>0</v>
      </c>
      <c r="H914" s="158">
        <v>912531.64</v>
      </c>
    </row>
    <row r="915" spans="1:8" ht="15.75" x14ac:dyDescent="0.25">
      <c r="A915" s="157" t="s">
        <v>446</v>
      </c>
      <c r="B915" s="148" t="str">
        <f t="shared" si="16"/>
        <v>2339</v>
      </c>
      <c r="C915" s="151" t="s">
        <v>447</v>
      </c>
      <c r="D915" s="148">
        <v>95.6</v>
      </c>
      <c r="E915" s="148">
        <v>0</v>
      </c>
      <c r="F915" s="148">
        <v>95.6</v>
      </c>
      <c r="G915" s="148">
        <v>0</v>
      </c>
      <c r="H915" s="158">
        <v>95.6</v>
      </c>
    </row>
    <row r="916" spans="1:8" ht="15.75" x14ac:dyDescent="0.25">
      <c r="A916" s="157" t="s">
        <v>448</v>
      </c>
      <c r="B916" s="148" t="str">
        <f t="shared" si="16"/>
        <v>2449</v>
      </c>
      <c r="C916" s="151" t="s">
        <v>449</v>
      </c>
      <c r="D916" s="148">
        <v>0</v>
      </c>
      <c r="E916" s="148">
        <v>0</v>
      </c>
      <c r="F916" s="148">
        <v>0</v>
      </c>
      <c r="G916" s="148">
        <v>0</v>
      </c>
      <c r="H916" s="158">
        <v>0</v>
      </c>
    </row>
    <row r="917" spans="1:8" ht="15.75" x14ac:dyDescent="0.25">
      <c r="A917" s="157" t="s">
        <v>450</v>
      </c>
      <c r="B917" s="148" t="str">
        <f t="shared" si="16"/>
        <v>2503A</v>
      </c>
      <c r="C917" s="165" t="s">
        <v>451</v>
      </c>
      <c r="D917" s="148">
        <v>0</v>
      </c>
      <c r="E917" s="148">
        <v>0</v>
      </c>
      <c r="F917" s="148">
        <v>0</v>
      </c>
      <c r="G917" s="148">
        <v>0</v>
      </c>
      <c r="H917" s="158">
        <v>0</v>
      </c>
    </row>
    <row r="918" spans="1:8" ht="15.75" x14ac:dyDescent="0.25">
      <c r="A918" s="157" t="s">
        <v>452</v>
      </c>
      <c r="B918" s="148" t="str">
        <f t="shared" si="16"/>
        <v>2604A</v>
      </c>
      <c r="C918" s="165" t="s">
        <v>453</v>
      </c>
      <c r="D918" s="148">
        <v>0</v>
      </c>
      <c r="E918" s="148">
        <v>0</v>
      </c>
      <c r="F918" s="148">
        <v>0</v>
      </c>
      <c r="G918" s="148">
        <v>0</v>
      </c>
      <c r="H918" s="158">
        <v>0</v>
      </c>
    </row>
    <row r="919" spans="1:8" ht="15.75" x14ac:dyDescent="0.25">
      <c r="A919" s="157" t="s">
        <v>454</v>
      </c>
      <c r="B919" s="148" t="str">
        <f t="shared" si="16"/>
        <v>2703A</v>
      </c>
      <c r="C919" s="151" t="s">
        <v>455</v>
      </c>
      <c r="D919" s="148">
        <v>1269622.8999999999</v>
      </c>
      <c r="E919" s="148">
        <v>0</v>
      </c>
      <c r="F919" s="148">
        <v>1269622.8999999999</v>
      </c>
      <c r="G919" s="148">
        <v>0</v>
      </c>
      <c r="H919" s="158">
        <v>1269622.8999999999</v>
      </c>
    </row>
    <row r="920" spans="1:8" ht="15.75" x14ac:dyDescent="0.25">
      <c r="A920" s="157" t="s">
        <v>456</v>
      </c>
      <c r="B920" s="148" t="str">
        <f t="shared" si="16"/>
        <v>2824A</v>
      </c>
      <c r="C920" s="151" t="s">
        <v>457</v>
      </c>
      <c r="D920" s="148">
        <v>0</v>
      </c>
      <c r="E920" s="148">
        <v>0</v>
      </c>
      <c r="F920" s="148">
        <v>0</v>
      </c>
      <c r="G920" s="148">
        <v>0</v>
      </c>
      <c r="H920" s="158">
        <v>0</v>
      </c>
    </row>
    <row r="921" spans="1:8" ht="15.75" x14ac:dyDescent="0.25">
      <c r="A921" s="157" t="s">
        <v>458</v>
      </c>
      <c r="B921" s="148" t="str">
        <f t="shared" si="16"/>
        <v>2934</v>
      </c>
      <c r="C921" s="165" t="s">
        <v>459</v>
      </c>
      <c r="D921" s="148">
        <v>0</v>
      </c>
      <c r="E921" s="148">
        <v>0</v>
      </c>
      <c r="F921" s="148">
        <v>0</v>
      </c>
      <c r="G921" s="148">
        <v>0</v>
      </c>
      <c r="H921" s="158">
        <v>0</v>
      </c>
    </row>
    <row r="922" spans="1:8" ht="15.75" x14ac:dyDescent="0.25">
      <c r="A922" s="157" t="s">
        <v>460</v>
      </c>
      <c r="B922" s="148" t="str">
        <f t="shared" si="16"/>
        <v>3049</v>
      </c>
      <c r="C922" s="165" t="s">
        <v>461</v>
      </c>
      <c r="D922" s="148">
        <v>0</v>
      </c>
      <c r="E922" s="148">
        <v>0</v>
      </c>
      <c r="F922" s="148">
        <v>0</v>
      </c>
      <c r="G922" s="148">
        <v>0</v>
      </c>
      <c r="H922" s="158">
        <v>0</v>
      </c>
    </row>
    <row r="923" spans="1:8" ht="15.75" x14ac:dyDescent="0.25">
      <c r="A923" s="157" t="s">
        <v>462</v>
      </c>
      <c r="B923" s="148" t="str">
        <f t="shared" si="16"/>
        <v>3215</v>
      </c>
      <c r="C923" s="151" t="s">
        <v>463</v>
      </c>
      <c r="D923" s="148">
        <v>0</v>
      </c>
      <c r="E923" s="148">
        <v>0</v>
      </c>
      <c r="F923" s="148">
        <v>0</v>
      </c>
      <c r="G923" s="148">
        <v>0</v>
      </c>
      <c r="H923" s="158">
        <v>0</v>
      </c>
    </row>
    <row r="924" spans="1:8" ht="15.75" x14ac:dyDescent="0.25">
      <c r="A924" s="157" t="s">
        <v>464</v>
      </c>
      <c r="B924" s="148" t="str">
        <f t="shared" si="16"/>
        <v>3303A</v>
      </c>
      <c r="C924" s="165" t="s">
        <v>465</v>
      </c>
      <c r="D924" s="148">
        <v>0</v>
      </c>
      <c r="E924" s="148">
        <v>0</v>
      </c>
      <c r="F924" s="148">
        <v>0</v>
      </c>
      <c r="G924" s="148">
        <v>0</v>
      </c>
      <c r="H924" s="158">
        <v>0</v>
      </c>
    </row>
    <row r="925" spans="1:8" ht="15.75" x14ac:dyDescent="0.25">
      <c r="A925" s="157" t="s">
        <v>466</v>
      </c>
      <c r="B925" s="148" t="str">
        <f t="shared" si="16"/>
        <v>3410</v>
      </c>
      <c r="C925" s="151" t="s">
        <v>467</v>
      </c>
      <c r="D925" s="148">
        <v>0</v>
      </c>
      <c r="E925" s="148">
        <v>0</v>
      </c>
      <c r="F925" s="148">
        <v>0</v>
      </c>
      <c r="G925" s="148">
        <v>0</v>
      </c>
      <c r="H925" s="158">
        <v>0</v>
      </c>
    </row>
    <row r="926" spans="1:8" ht="15.75" x14ac:dyDescent="0.25">
      <c r="A926" s="157" t="s">
        <v>468</v>
      </c>
      <c r="B926" s="148" t="str">
        <f t="shared" si="16"/>
        <v>3509A</v>
      </c>
      <c r="C926" s="151" t="s">
        <v>469</v>
      </c>
      <c r="D926" s="148">
        <v>0</v>
      </c>
      <c r="E926" s="148">
        <v>0</v>
      </c>
      <c r="F926" s="148">
        <v>0</v>
      </c>
      <c r="G926" s="148">
        <v>0</v>
      </c>
      <c r="H926" s="158">
        <v>0</v>
      </c>
    </row>
    <row r="927" spans="1:8" ht="15.75" x14ac:dyDescent="0.25">
      <c r="A927" s="157" t="s">
        <v>470</v>
      </c>
      <c r="B927" s="148" t="str">
        <f t="shared" si="16"/>
        <v>3611</v>
      </c>
      <c r="C927" s="151" t="s">
        <v>471</v>
      </c>
      <c r="D927" s="148">
        <v>443.40999999999997</v>
      </c>
      <c r="E927" s="148">
        <v>0</v>
      </c>
      <c r="F927" s="148">
        <v>443.40999999999997</v>
      </c>
      <c r="G927" s="148">
        <v>0</v>
      </c>
      <c r="H927" s="158">
        <v>443.40999999999997</v>
      </c>
    </row>
    <row r="928" spans="1:8" ht="15.75" x14ac:dyDescent="0.25">
      <c r="A928" s="157" t="s">
        <v>472</v>
      </c>
      <c r="B928" s="148" t="str">
        <f t="shared" si="16"/>
        <v>3730</v>
      </c>
      <c r="C928" s="151" t="s">
        <v>473</v>
      </c>
      <c r="D928" s="148">
        <v>113.81</v>
      </c>
      <c r="E928" s="148">
        <v>0</v>
      </c>
      <c r="F928" s="148">
        <v>113.81</v>
      </c>
      <c r="G928" s="148">
        <v>0</v>
      </c>
      <c r="H928" s="158">
        <v>113.81</v>
      </c>
    </row>
    <row r="929" spans="1:8" ht="15.75" x14ac:dyDescent="0.25">
      <c r="A929" s="157" t="s">
        <v>474</v>
      </c>
      <c r="B929" s="148" t="str">
        <f t="shared" si="16"/>
        <v>3831</v>
      </c>
      <c r="C929" s="151" t="s">
        <v>475</v>
      </c>
      <c r="D929" s="148">
        <v>8</v>
      </c>
      <c r="E929" s="148">
        <v>0</v>
      </c>
      <c r="F929" s="148">
        <v>8</v>
      </c>
      <c r="G929" s="148">
        <v>0</v>
      </c>
      <c r="H929" s="158">
        <v>8</v>
      </c>
    </row>
    <row r="930" spans="1:8" ht="15.75" x14ac:dyDescent="0.25">
      <c r="A930" s="157" t="s">
        <v>476</v>
      </c>
      <c r="B930" s="148" t="str">
        <f t="shared" si="16"/>
        <v>3909A</v>
      </c>
      <c r="C930" s="151" t="s">
        <v>477</v>
      </c>
      <c r="D930" s="148">
        <v>0</v>
      </c>
      <c r="E930" s="148">
        <v>0</v>
      </c>
      <c r="F930" s="148">
        <v>0</v>
      </c>
      <c r="G930" s="148">
        <v>0</v>
      </c>
      <c r="H930" s="158">
        <v>0</v>
      </c>
    </row>
    <row r="931" spans="1:8" ht="15.75" x14ac:dyDescent="0.25">
      <c r="A931" s="157" t="s">
        <v>478</v>
      </c>
      <c r="B931" s="148" t="str">
        <f t="shared" si="16"/>
        <v>4012</v>
      </c>
      <c r="C931" s="151" t="s">
        <v>479</v>
      </c>
      <c r="D931" s="148">
        <v>1747.6</v>
      </c>
      <c r="E931" s="148">
        <v>0</v>
      </c>
      <c r="F931" s="148">
        <v>1747.6</v>
      </c>
      <c r="G931" s="148">
        <v>0</v>
      </c>
      <c r="H931" s="158">
        <v>1747.6</v>
      </c>
    </row>
    <row r="932" spans="1:8" ht="15.75" x14ac:dyDescent="0.25">
      <c r="A932" s="157" t="s">
        <v>478</v>
      </c>
      <c r="B932" s="148" t="str">
        <f t="shared" si="16"/>
        <v>4033</v>
      </c>
      <c r="C932" s="151" t="s">
        <v>480</v>
      </c>
      <c r="D932" s="148">
        <v>95.47</v>
      </c>
      <c r="E932" s="148">
        <v>0</v>
      </c>
      <c r="F932" s="148">
        <v>95.47</v>
      </c>
      <c r="G932" s="148">
        <v>0</v>
      </c>
      <c r="H932" s="158">
        <v>95.47</v>
      </c>
    </row>
    <row r="933" spans="1:8" ht="15.75" x14ac:dyDescent="0.25">
      <c r="A933" s="157" t="s">
        <v>481</v>
      </c>
      <c r="B933" s="148" t="str">
        <f t="shared" si="16"/>
        <v>4110</v>
      </c>
      <c r="C933" s="165" t="s">
        <v>482</v>
      </c>
      <c r="D933" s="148">
        <v>2415.0500000000002</v>
      </c>
      <c r="E933" s="148">
        <v>0</v>
      </c>
      <c r="F933" s="148">
        <v>2415.0500000000002</v>
      </c>
      <c r="G933" s="148">
        <v>0</v>
      </c>
      <c r="H933" s="158">
        <v>2415.0500000000002</v>
      </c>
    </row>
    <row r="934" spans="1:8" ht="15.75" x14ac:dyDescent="0.25">
      <c r="A934" s="157" t="s">
        <v>481</v>
      </c>
      <c r="B934" s="148" t="str">
        <f t="shared" si="16"/>
        <v>4128</v>
      </c>
      <c r="C934" s="165" t="s">
        <v>483</v>
      </c>
      <c r="D934" s="148">
        <v>2058498.35</v>
      </c>
      <c r="E934" s="148">
        <v>0</v>
      </c>
      <c r="F934" s="148">
        <v>2058498.35</v>
      </c>
      <c r="G934" s="148">
        <v>0</v>
      </c>
      <c r="H934" s="158">
        <v>2058498.35</v>
      </c>
    </row>
    <row r="935" spans="1:8" ht="15.75" x14ac:dyDescent="0.25">
      <c r="A935" s="157" t="s">
        <v>481</v>
      </c>
      <c r="B935" s="148" t="str">
        <f t="shared" si="16"/>
        <v>4125</v>
      </c>
      <c r="C935" s="168" t="s">
        <v>484</v>
      </c>
      <c r="D935" s="148">
        <v>0</v>
      </c>
      <c r="E935" s="148">
        <v>0</v>
      </c>
      <c r="F935" s="148">
        <v>0</v>
      </c>
      <c r="G935" s="148">
        <v>0</v>
      </c>
      <c r="H935" s="158">
        <v>0</v>
      </c>
    </row>
    <row r="936" spans="1:8" ht="15.75" x14ac:dyDescent="0.25">
      <c r="A936" s="157" t="s">
        <v>485</v>
      </c>
      <c r="B936" s="148" t="str">
        <f t="shared" si="16"/>
        <v>4210</v>
      </c>
      <c r="C936" s="165" t="s">
        <v>486</v>
      </c>
      <c r="D936" s="148">
        <v>508.16999999999996</v>
      </c>
      <c r="E936" s="148">
        <v>0</v>
      </c>
      <c r="F936" s="148">
        <v>508.16999999999996</v>
      </c>
      <c r="G936" s="148">
        <v>0</v>
      </c>
      <c r="H936" s="158">
        <v>508.16999999999996</v>
      </c>
    </row>
    <row r="937" spans="1:8" ht="15.75" x14ac:dyDescent="0.25">
      <c r="A937" s="157" t="s">
        <v>248</v>
      </c>
      <c r="B937" s="148" t="str">
        <f t="shared" si="16"/>
        <v>4316</v>
      </c>
      <c r="C937" s="165" t="s">
        <v>487</v>
      </c>
      <c r="D937" s="148">
        <v>1765931.97</v>
      </c>
      <c r="E937" s="148">
        <v>0</v>
      </c>
      <c r="F937" s="148">
        <v>1765931.97</v>
      </c>
      <c r="G937" s="148">
        <v>0</v>
      </c>
      <c r="H937" s="158">
        <v>1765931.97</v>
      </c>
    </row>
    <row r="938" spans="1:8" ht="15.75" x14ac:dyDescent="0.25">
      <c r="A938" s="157" t="s">
        <v>248</v>
      </c>
      <c r="B938" s="148" t="str">
        <f t="shared" si="16"/>
        <v>4325</v>
      </c>
      <c r="C938" s="168" t="s">
        <v>488</v>
      </c>
      <c r="D938" s="148">
        <v>0</v>
      </c>
      <c r="E938" s="148">
        <v>0</v>
      </c>
      <c r="F938" s="148">
        <v>0</v>
      </c>
      <c r="G938" s="148">
        <v>0</v>
      </c>
      <c r="H938" s="158">
        <v>0</v>
      </c>
    </row>
    <row r="939" spans="1:8" ht="15.75" x14ac:dyDescent="0.25">
      <c r="A939" s="157" t="s">
        <v>489</v>
      </c>
      <c r="B939" s="148" t="str">
        <f t="shared" si="16"/>
        <v>4435</v>
      </c>
      <c r="C939" s="165" t="s">
        <v>490</v>
      </c>
      <c r="D939" s="148">
        <v>0</v>
      </c>
      <c r="E939" s="148">
        <v>0</v>
      </c>
      <c r="F939" s="148">
        <v>0</v>
      </c>
      <c r="G939" s="148">
        <v>0</v>
      </c>
      <c r="H939" s="158">
        <v>0</v>
      </c>
    </row>
    <row r="940" spans="1:8" ht="15.75" x14ac:dyDescent="0.25">
      <c r="A940" s="157" t="s">
        <v>491</v>
      </c>
      <c r="B940" s="148" t="str">
        <f t="shared" si="16"/>
        <v>4510</v>
      </c>
      <c r="C940" s="165" t="s">
        <v>492</v>
      </c>
      <c r="D940" s="148">
        <v>0</v>
      </c>
      <c r="E940" s="148">
        <v>0</v>
      </c>
      <c r="F940" s="148">
        <v>0</v>
      </c>
      <c r="G940" s="148">
        <v>0</v>
      </c>
      <c r="H940" s="158">
        <v>0</v>
      </c>
    </row>
    <row r="941" spans="1:8" ht="15.75" x14ac:dyDescent="0.25">
      <c r="A941" s="157" t="s">
        <v>493</v>
      </c>
      <c r="B941" s="148" t="str">
        <f t="shared" si="16"/>
        <v>4612</v>
      </c>
      <c r="C941" s="165" t="s">
        <v>494</v>
      </c>
      <c r="D941" s="148">
        <v>6738.5999999999995</v>
      </c>
      <c r="E941" s="148">
        <v>0</v>
      </c>
      <c r="F941" s="148">
        <v>6738.5999999999995</v>
      </c>
      <c r="G941" s="148">
        <v>0</v>
      </c>
      <c r="H941" s="158">
        <v>6738.5999999999995</v>
      </c>
    </row>
    <row r="942" spans="1:8" ht="15.75" x14ac:dyDescent="0.25">
      <c r="A942" s="157" t="s">
        <v>495</v>
      </c>
      <c r="B942" s="148" t="str">
        <f t="shared" si="16"/>
        <v>4711</v>
      </c>
      <c r="C942" s="165" t="s">
        <v>496</v>
      </c>
      <c r="D942" s="148">
        <v>2730.8599999999997</v>
      </c>
      <c r="E942" s="148">
        <v>0</v>
      </c>
      <c r="F942" s="148">
        <v>2730.8599999999997</v>
      </c>
      <c r="G942" s="148">
        <v>0</v>
      </c>
      <c r="H942" s="158">
        <v>2730.8599999999997</v>
      </c>
    </row>
    <row r="943" spans="1:8" ht="15.75" x14ac:dyDescent="0.25">
      <c r="A943" s="157" t="s">
        <v>497</v>
      </c>
      <c r="B943" s="148" t="str">
        <f t="shared" si="16"/>
        <v>4815</v>
      </c>
      <c r="C943" s="165" t="s">
        <v>498</v>
      </c>
      <c r="D943" s="148">
        <v>5115.3099999999995</v>
      </c>
      <c r="E943" s="148">
        <v>0</v>
      </c>
      <c r="F943" s="148">
        <v>5115.3099999999995</v>
      </c>
      <c r="G943" s="148">
        <v>0</v>
      </c>
      <c r="H943" s="158">
        <v>5115.3099999999995</v>
      </c>
    </row>
    <row r="944" spans="1:8" ht="15.75" x14ac:dyDescent="0.25">
      <c r="A944" s="157" t="s">
        <v>499</v>
      </c>
      <c r="B944" s="148" t="str">
        <f t="shared" si="16"/>
        <v>4949</v>
      </c>
      <c r="C944" s="165" t="s">
        <v>500</v>
      </c>
      <c r="D944" s="148">
        <v>0</v>
      </c>
      <c r="E944" s="148">
        <v>0</v>
      </c>
      <c r="F944" s="148">
        <v>0</v>
      </c>
      <c r="G944" s="148">
        <v>0</v>
      </c>
      <c r="H944" s="158">
        <v>0</v>
      </c>
    </row>
    <row r="945" spans="1:8" ht="15.75" x14ac:dyDescent="0.25">
      <c r="A945" s="157" t="s">
        <v>501</v>
      </c>
      <c r="B945" s="148" t="str">
        <f t="shared" si="16"/>
        <v>5019A</v>
      </c>
      <c r="C945" s="165" t="s">
        <v>502</v>
      </c>
      <c r="D945" s="148">
        <v>1446.4</v>
      </c>
      <c r="E945" s="148">
        <v>0</v>
      </c>
      <c r="F945" s="148">
        <v>1446.4</v>
      </c>
      <c r="G945" s="148">
        <v>0</v>
      </c>
      <c r="H945" s="158">
        <v>1446.4</v>
      </c>
    </row>
    <row r="946" spans="1:8" ht="15.75" x14ac:dyDescent="0.25">
      <c r="A946" s="157" t="s">
        <v>503</v>
      </c>
      <c r="B946" s="148" t="str">
        <f t="shared" si="16"/>
        <v>5119A</v>
      </c>
      <c r="C946" s="165" t="s">
        <v>504</v>
      </c>
      <c r="D946" s="148">
        <v>553.6</v>
      </c>
      <c r="E946" s="148">
        <v>0</v>
      </c>
      <c r="F946" s="148">
        <v>553.6</v>
      </c>
      <c r="G946" s="148">
        <v>0</v>
      </c>
      <c r="H946" s="158">
        <v>553.6</v>
      </c>
    </row>
    <row r="947" spans="1:8" ht="15.75" x14ac:dyDescent="0.25">
      <c r="A947" s="157" t="s">
        <v>505</v>
      </c>
      <c r="B947" s="148" t="str">
        <f t="shared" si="16"/>
        <v>5219A</v>
      </c>
      <c r="C947" s="165" t="s">
        <v>506</v>
      </c>
      <c r="D947" s="148">
        <v>0</v>
      </c>
      <c r="E947" s="148">
        <v>0</v>
      </c>
      <c r="F947" s="148">
        <v>0</v>
      </c>
      <c r="G947" s="148">
        <v>0</v>
      </c>
      <c r="H947" s="158">
        <v>0</v>
      </c>
    </row>
    <row r="948" spans="1:8" ht="15.75" x14ac:dyDescent="0.25">
      <c r="A948" s="157" t="s">
        <v>507</v>
      </c>
      <c r="B948" s="148" t="str">
        <f t="shared" si="16"/>
        <v>5319A</v>
      </c>
      <c r="C948" s="165" t="s">
        <v>508</v>
      </c>
      <c r="D948" s="148">
        <v>2575.2399999999998</v>
      </c>
      <c r="E948" s="148">
        <v>0</v>
      </c>
      <c r="F948" s="148">
        <v>2575.2399999999998</v>
      </c>
      <c r="G948" s="148">
        <v>0</v>
      </c>
      <c r="H948" s="158">
        <v>2575.2399999999998</v>
      </c>
    </row>
    <row r="949" spans="1:8" ht="15.75" x14ac:dyDescent="0.25">
      <c r="A949" s="157" t="s">
        <v>270</v>
      </c>
      <c r="B949" s="148" t="str">
        <f t="shared" si="16"/>
        <v>5438</v>
      </c>
      <c r="C949" s="165" t="s">
        <v>509</v>
      </c>
      <c r="D949" s="148">
        <v>750.12</v>
      </c>
      <c r="E949" s="148">
        <v>0</v>
      </c>
      <c r="F949" s="148">
        <v>750.12</v>
      </c>
      <c r="G949" s="148">
        <v>0</v>
      </c>
      <c r="H949" s="158">
        <v>750.12</v>
      </c>
    </row>
    <row r="950" spans="1:8" ht="15.75" x14ac:dyDescent="0.25">
      <c r="A950" s="157" t="s">
        <v>264</v>
      </c>
      <c r="B950" s="148" t="str">
        <f t="shared" si="16"/>
        <v>5526</v>
      </c>
      <c r="C950" s="165" t="s">
        <v>510</v>
      </c>
      <c r="D950" s="148">
        <v>132380.43</v>
      </c>
      <c r="E950" s="148">
        <v>0</v>
      </c>
      <c r="F950" s="148">
        <v>132380.43</v>
      </c>
      <c r="G950" s="148">
        <v>0</v>
      </c>
      <c r="H950" s="158">
        <v>132380.43</v>
      </c>
    </row>
    <row r="951" spans="1:8" ht="15.75" x14ac:dyDescent="0.25">
      <c r="A951" s="157" t="s">
        <v>276</v>
      </c>
      <c r="B951" s="148" t="str">
        <f t="shared" si="16"/>
        <v>5719A</v>
      </c>
      <c r="C951" s="165" t="s">
        <v>511</v>
      </c>
      <c r="D951" s="148">
        <v>0</v>
      </c>
      <c r="E951" s="148">
        <v>0</v>
      </c>
      <c r="F951" s="148">
        <v>0</v>
      </c>
      <c r="G951" s="148">
        <v>0</v>
      </c>
      <c r="H951" s="158">
        <v>0</v>
      </c>
    </row>
    <row r="952" spans="1:8" ht="15.75" x14ac:dyDescent="0.25">
      <c r="A952" s="157" t="s">
        <v>512</v>
      </c>
      <c r="B952" s="148" t="str">
        <f t="shared" si="16"/>
        <v>5819A</v>
      </c>
      <c r="C952" s="165" t="s">
        <v>513</v>
      </c>
      <c r="D952" s="148">
        <v>0</v>
      </c>
      <c r="E952" s="148">
        <v>0</v>
      </c>
      <c r="F952" s="148">
        <v>0</v>
      </c>
      <c r="G952" s="148">
        <v>0</v>
      </c>
      <c r="H952" s="158">
        <v>0</v>
      </c>
    </row>
    <row r="953" spans="1:8" ht="15.75" x14ac:dyDescent="0.25">
      <c r="A953" s="157" t="s">
        <v>512</v>
      </c>
      <c r="B953" s="148" t="str">
        <f t="shared" si="16"/>
        <v>5829</v>
      </c>
      <c r="C953" s="165" t="s">
        <v>514</v>
      </c>
      <c r="D953" s="148">
        <v>0</v>
      </c>
      <c r="E953" s="148">
        <v>0</v>
      </c>
      <c r="F953" s="148">
        <v>0</v>
      </c>
      <c r="G953" s="148">
        <v>0</v>
      </c>
      <c r="H953" s="158">
        <v>0</v>
      </c>
    </row>
    <row r="954" spans="1:8" ht="15.75" x14ac:dyDescent="0.25">
      <c r="A954" s="157" t="s">
        <v>515</v>
      </c>
      <c r="B954" s="148" t="str">
        <f t="shared" si="16"/>
        <v>5919A</v>
      </c>
      <c r="C954" s="165" t="s">
        <v>516</v>
      </c>
      <c r="D954" s="148">
        <v>0</v>
      </c>
      <c r="E954" s="148">
        <v>0</v>
      </c>
      <c r="F954" s="148">
        <v>0</v>
      </c>
      <c r="G954" s="148">
        <v>0</v>
      </c>
      <c r="H954" s="158">
        <v>0</v>
      </c>
    </row>
    <row r="955" spans="1:8" ht="15.75" x14ac:dyDescent="0.25">
      <c r="A955" s="157" t="s">
        <v>274</v>
      </c>
      <c r="B955" s="148" t="str">
        <f t="shared" si="16"/>
        <v>6019A</v>
      </c>
      <c r="C955" s="151" t="s">
        <v>517</v>
      </c>
      <c r="D955" s="148">
        <v>534</v>
      </c>
      <c r="E955" s="148">
        <v>0</v>
      </c>
      <c r="F955" s="148">
        <v>534</v>
      </c>
      <c r="G955" s="148">
        <v>0</v>
      </c>
      <c r="H955" s="158">
        <v>534</v>
      </c>
    </row>
    <row r="956" spans="1:8" ht="15.75" x14ac:dyDescent="0.25">
      <c r="A956" s="157" t="s">
        <v>518</v>
      </c>
      <c r="B956" s="148" t="str">
        <f t="shared" si="16"/>
        <v>6119A</v>
      </c>
      <c r="C956" s="151" t="s">
        <v>519</v>
      </c>
      <c r="D956" s="148">
        <v>0</v>
      </c>
      <c r="E956" s="148">
        <v>0</v>
      </c>
      <c r="F956" s="148">
        <v>0</v>
      </c>
      <c r="G956" s="148">
        <v>0</v>
      </c>
      <c r="H956" s="158">
        <v>0</v>
      </c>
    </row>
    <row r="957" spans="1:8" ht="15.75" x14ac:dyDescent="0.25">
      <c r="A957" s="157" t="s">
        <v>520</v>
      </c>
      <c r="B957" s="148" t="str">
        <f t="shared" si="16"/>
        <v>6249</v>
      </c>
      <c r="C957" s="165" t="s">
        <v>521</v>
      </c>
      <c r="D957" s="148">
        <v>5741.03</v>
      </c>
      <c r="E957" s="148">
        <v>0</v>
      </c>
      <c r="F957" s="148">
        <v>5741.03</v>
      </c>
      <c r="G957" s="148">
        <v>0</v>
      </c>
      <c r="H957" s="158">
        <v>5741.03</v>
      </c>
    </row>
    <row r="958" spans="1:8" ht="15.75" x14ac:dyDescent="0.25">
      <c r="A958" s="157" t="s">
        <v>522</v>
      </c>
      <c r="B958" s="148" t="str">
        <f t="shared" si="16"/>
        <v>6329</v>
      </c>
      <c r="C958" s="165" t="s">
        <v>523</v>
      </c>
      <c r="D958" s="148">
        <v>5980</v>
      </c>
      <c r="E958" s="148">
        <v>0</v>
      </c>
      <c r="F958" s="148">
        <v>5980</v>
      </c>
      <c r="G958" s="148">
        <v>0</v>
      </c>
      <c r="H958" s="158">
        <v>5980</v>
      </c>
    </row>
    <row r="959" spans="1:8" ht="15.75" x14ac:dyDescent="0.25">
      <c r="A959" s="157" t="s">
        <v>524</v>
      </c>
      <c r="B959" s="148" t="str">
        <f t="shared" si="16"/>
        <v>6407</v>
      </c>
      <c r="C959" s="165" t="s">
        <v>525</v>
      </c>
      <c r="D959" s="148">
        <v>0</v>
      </c>
      <c r="E959" s="148">
        <v>0</v>
      </c>
      <c r="F959" s="148">
        <v>0</v>
      </c>
      <c r="G959" s="148">
        <v>0</v>
      </c>
      <c r="H959" s="158">
        <v>0</v>
      </c>
    </row>
    <row r="960" spans="1:8" ht="15.75" x14ac:dyDescent="0.25">
      <c r="A960" s="157" t="s">
        <v>526</v>
      </c>
      <c r="B960" s="148" t="str">
        <f t="shared" ref="B960:B990" si="17">C960</f>
        <v>6519A</v>
      </c>
      <c r="C960" s="165" t="s">
        <v>527</v>
      </c>
      <c r="D960" s="148">
        <v>0</v>
      </c>
      <c r="E960" s="148">
        <v>0</v>
      </c>
      <c r="F960" s="148">
        <v>0</v>
      </c>
      <c r="G960" s="148">
        <v>0</v>
      </c>
      <c r="H960" s="158">
        <v>0</v>
      </c>
    </row>
    <row r="961" spans="1:8" ht="15.75" x14ac:dyDescent="0.25">
      <c r="A961" s="157" t="s">
        <v>528</v>
      </c>
      <c r="B961" s="148" t="str">
        <f t="shared" si="17"/>
        <v>6619A</v>
      </c>
      <c r="C961" s="165" t="s">
        <v>529</v>
      </c>
      <c r="D961" s="148">
        <v>0</v>
      </c>
      <c r="E961" s="148">
        <v>0</v>
      </c>
      <c r="F961" s="148">
        <v>0</v>
      </c>
      <c r="G961" s="148">
        <v>0</v>
      </c>
      <c r="H961" s="158">
        <v>0</v>
      </c>
    </row>
    <row r="962" spans="1:8" ht="15.75" x14ac:dyDescent="0.25">
      <c r="A962" s="157" t="s">
        <v>530</v>
      </c>
      <c r="B962" s="148" t="str">
        <f t="shared" si="17"/>
        <v>6709A</v>
      </c>
      <c r="C962" s="165" t="s">
        <v>531</v>
      </c>
      <c r="D962" s="148">
        <v>692.87</v>
      </c>
      <c r="E962" s="148">
        <v>0</v>
      </c>
      <c r="F962" s="148">
        <v>692.87</v>
      </c>
      <c r="G962" s="148">
        <v>0</v>
      </c>
      <c r="H962" s="158">
        <v>692.87</v>
      </c>
    </row>
    <row r="963" spans="1:8" ht="15.75" x14ac:dyDescent="0.25">
      <c r="A963" s="157" t="s">
        <v>530</v>
      </c>
      <c r="B963" s="148" t="str">
        <f t="shared" si="17"/>
        <v>6733</v>
      </c>
      <c r="C963" s="165" t="s">
        <v>532</v>
      </c>
      <c r="D963" s="148">
        <v>0</v>
      </c>
      <c r="E963" s="148">
        <v>0</v>
      </c>
      <c r="F963" s="148">
        <v>0</v>
      </c>
      <c r="G963" s="148">
        <v>0</v>
      </c>
      <c r="H963" s="158">
        <v>0</v>
      </c>
    </row>
    <row r="964" spans="1:8" ht="15.75" x14ac:dyDescent="0.25">
      <c r="A964" s="157" t="s">
        <v>533</v>
      </c>
      <c r="B964" s="148" t="str">
        <f t="shared" si="17"/>
        <v>6840</v>
      </c>
      <c r="C964" s="168" t="s">
        <v>534</v>
      </c>
      <c r="D964" s="148">
        <v>0</v>
      </c>
      <c r="E964" s="148">
        <v>0</v>
      </c>
      <c r="F964" s="148">
        <v>0</v>
      </c>
      <c r="G964" s="148">
        <v>0</v>
      </c>
      <c r="H964" s="158">
        <v>0</v>
      </c>
    </row>
    <row r="965" spans="1:8" ht="15.75" x14ac:dyDescent="0.25">
      <c r="A965" s="157" t="s">
        <v>535</v>
      </c>
      <c r="B965" s="148" t="str">
        <f t="shared" si="17"/>
        <v>7208</v>
      </c>
      <c r="C965" s="165" t="s">
        <v>536</v>
      </c>
      <c r="D965" s="148">
        <v>1389</v>
      </c>
      <c r="E965" s="148">
        <v>0</v>
      </c>
      <c r="F965" s="148">
        <v>1389</v>
      </c>
      <c r="G965" s="148">
        <v>0</v>
      </c>
      <c r="H965" s="158">
        <v>1389</v>
      </c>
    </row>
    <row r="966" spans="1:8" ht="15.75" x14ac:dyDescent="0.25">
      <c r="A966" s="157" t="s">
        <v>347</v>
      </c>
      <c r="B966" s="148" t="str">
        <f t="shared" si="17"/>
        <v>7305A</v>
      </c>
      <c r="C966" s="165" t="s">
        <v>537</v>
      </c>
      <c r="D966" s="148">
        <v>0</v>
      </c>
      <c r="E966" s="148">
        <v>0</v>
      </c>
      <c r="F966" s="148">
        <v>0</v>
      </c>
      <c r="G966" s="148">
        <v>0</v>
      </c>
      <c r="H966" s="158">
        <v>0</v>
      </c>
    </row>
    <row r="967" spans="1:8" ht="15.75" x14ac:dyDescent="0.25">
      <c r="A967" s="157" t="s">
        <v>538</v>
      </c>
      <c r="B967" s="148" t="str">
        <f t="shared" si="17"/>
        <v>7405A</v>
      </c>
      <c r="C967" s="165" t="s">
        <v>539</v>
      </c>
      <c r="D967" s="148">
        <v>80070.94</v>
      </c>
      <c r="E967" s="148">
        <v>0</v>
      </c>
      <c r="F967" s="148">
        <v>80070.94</v>
      </c>
      <c r="G967" s="148">
        <v>0</v>
      </c>
      <c r="H967" s="158">
        <v>80070.94</v>
      </c>
    </row>
    <row r="968" spans="1:8" ht="15.75" x14ac:dyDescent="0.25">
      <c r="A968" s="157" t="s">
        <v>538</v>
      </c>
      <c r="B968" s="148" t="str">
        <f t="shared" si="17"/>
        <v>7425</v>
      </c>
      <c r="C968" s="168" t="s">
        <v>540</v>
      </c>
      <c r="D968" s="148">
        <v>0</v>
      </c>
      <c r="E968" s="148">
        <v>0</v>
      </c>
      <c r="F968" s="148">
        <v>0</v>
      </c>
      <c r="G968" s="148">
        <v>0</v>
      </c>
      <c r="H968" s="158">
        <v>0</v>
      </c>
    </row>
    <row r="969" spans="1:8" ht="15.75" x14ac:dyDescent="0.25">
      <c r="A969" s="157" t="s">
        <v>541</v>
      </c>
      <c r="B969" s="148" t="str">
        <f t="shared" si="17"/>
        <v>7538</v>
      </c>
      <c r="C969" s="151" t="s">
        <v>542</v>
      </c>
      <c r="D969" s="148">
        <v>5597.68</v>
      </c>
      <c r="E969" s="148">
        <v>0</v>
      </c>
      <c r="F969" s="148">
        <v>5597.68</v>
      </c>
      <c r="G969" s="148">
        <v>0</v>
      </c>
      <c r="H969" s="158">
        <v>5597.68</v>
      </c>
    </row>
    <row r="970" spans="1:8" ht="15.75" x14ac:dyDescent="0.25">
      <c r="A970" s="157" t="s">
        <v>541</v>
      </c>
      <c r="B970" s="148" t="str">
        <f t="shared" si="17"/>
        <v>7525</v>
      </c>
      <c r="C970" s="166" t="s">
        <v>543</v>
      </c>
      <c r="D970" s="148">
        <v>0</v>
      </c>
      <c r="E970" s="148">
        <v>0</v>
      </c>
      <c r="F970" s="148">
        <v>0</v>
      </c>
      <c r="G970" s="148">
        <v>0</v>
      </c>
      <c r="H970" s="158">
        <v>0</v>
      </c>
    </row>
    <row r="971" spans="1:8" ht="15.75" x14ac:dyDescent="0.25">
      <c r="A971" s="157" t="s">
        <v>544</v>
      </c>
      <c r="B971" s="148" t="str">
        <f t="shared" si="17"/>
        <v>7932</v>
      </c>
      <c r="C971" s="165" t="s">
        <v>545</v>
      </c>
      <c r="D971" s="148">
        <v>0</v>
      </c>
      <c r="E971" s="148">
        <v>0</v>
      </c>
      <c r="F971" s="148">
        <v>0</v>
      </c>
      <c r="G971" s="148">
        <v>0</v>
      </c>
      <c r="H971" s="158">
        <v>0</v>
      </c>
    </row>
    <row r="972" spans="1:8" ht="15.75" x14ac:dyDescent="0.25">
      <c r="A972" s="157" t="s">
        <v>548</v>
      </c>
      <c r="B972" s="148" t="str">
        <f t="shared" si="17"/>
        <v>8132</v>
      </c>
      <c r="C972" s="165" t="s">
        <v>549</v>
      </c>
      <c r="D972" s="148">
        <v>0</v>
      </c>
      <c r="E972" s="148">
        <v>0</v>
      </c>
      <c r="F972" s="148">
        <v>0</v>
      </c>
      <c r="G972" s="148">
        <v>0</v>
      </c>
      <c r="H972" s="158">
        <v>0</v>
      </c>
    </row>
    <row r="973" spans="1:8" ht="15.75" x14ac:dyDescent="0.25">
      <c r="A973" s="157" t="s">
        <v>333</v>
      </c>
      <c r="B973" s="148" t="str">
        <f t="shared" si="17"/>
        <v>8440</v>
      </c>
      <c r="C973" s="165" t="s">
        <v>552</v>
      </c>
      <c r="D973" s="148">
        <v>0</v>
      </c>
      <c r="E973" s="148">
        <v>0</v>
      </c>
      <c r="F973" s="148">
        <v>0</v>
      </c>
      <c r="G973" s="148">
        <v>0</v>
      </c>
      <c r="H973" s="158">
        <v>0</v>
      </c>
    </row>
    <row r="974" spans="1:8" ht="15.75" x14ac:dyDescent="0.25">
      <c r="A974" s="157" t="s">
        <v>553</v>
      </c>
      <c r="B974" s="148" t="str">
        <f t="shared" si="17"/>
        <v>8809A</v>
      </c>
      <c r="C974" s="165" t="s">
        <v>554</v>
      </c>
      <c r="D974" s="148">
        <v>569.28</v>
      </c>
      <c r="E974" s="148">
        <v>0</v>
      </c>
      <c r="F974" s="148">
        <v>569.28</v>
      </c>
      <c r="G974" s="148">
        <v>0</v>
      </c>
      <c r="H974" s="158">
        <v>569.28</v>
      </c>
    </row>
    <row r="975" spans="1:8" ht="15.75" x14ac:dyDescent="0.25">
      <c r="A975" s="157" t="s">
        <v>555</v>
      </c>
      <c r="B975" s="148" t="str">
        <f t="shared" si="17"/>
        <v>9040</v>
      </c>
      <c r="C975" s="151" t="s">
        <v>556</v>
      </c>
      <c r="D975" s="148">
        <v>0</v>
      </c>
      <c r="E975" s="148">
        <v>0</v>
      </c>
      <c r="F975" s="148">
        <v>0</v>
      </c>
      <c r="G975" s="148">
        <v>0</v>
      </c>
      <c r="H975" s="158">
        <v>0</v>
      </c>
    </row>
    <row r="976" spans="1:8" ht="15.75" x14ac:dyDescent="0.25">
      <c r="A976" s="157" t="s">
        <v>557</v>
      </c>
      <c r="B976" s="148" t="str">
        <f t="shared" si="17"/>
        <v>9201A</v>
      </c>
      <c r="C976" s="151" t="s">
        <v>558</v>
      </c>
      <c r="D976" s="148">
        <v>0</v>
      </c>
      <c r="E976" s="148">
        <v>0</v>
      </c>
      <c r="F976" s="148">
        <v>0</v>
      </c>
      <c r="G976" s="148">
        <v>0</v>
      </c>
      <c r="H976" s="158">
        <v>0</v>
      </c>
    </row>
    <row r="977" spans="1:8" ht="15.75" x14ac:dyDescent="0.25">
      <c r="A977" s="157" t="s">
        <v>559</v>
      </c>
      <c r="B977" s="148" t="str">
        <f t="shared" si="17"/>
        <v>9301A</v>
      </c>
      <c r="C977" s="151" t="s">
        <v>560</v>
      </c>
      <c r="D977" s="148">
        <v>0</v>
      </c>
      <c r="E977" s="148">
        <v>0</v>
      </c>
      <c r="F977" s="148">
        <v>0</v>
      </c>
      <c r="G977" s="148">
        <v>0</v>
      </c>
      <c r="H977" s="158">
        <v>0</v>
      </c>
    </row>
    <row r="978" spans="1:8" ht="15.75" x14ac:dyDescent="0.25">
      <c r="A978" s="157" t="s">
        <v>561</v>
      </c>
      <c r="B978" s="148" t="str">
        <f t="shared" si="17"/>
        <v>9449</v>
      </c>
      <c r="C978" s="151" t="s">
        <v>562</v>
      </c>
      <c r="D978" s="148">
        <v>310.23</v>
      </c>
      <c r="E978" s="148">
        <v>0</v>
      </c>
      <c r="F978" s="148">
        <v>310.23</v>
      </c>
      <c r="G978" s="148">
        <v>0</v>
      </c>
      <c r="H978" s="158">
        <v>310.23</v>
      </c>
    </row>
    <row r="979" spans="1:8" ht="15.75" x14ac:dyDescent="0.25">
      <c r="A979" s="157" t="s">
        <v>563</v>
      </c>
      <c r="B979" s="148" t="str">
        <f t="shared" si="17"/>
        <v>9618A</v>
      </c>
      <c r="C979" s="151" t="s">
        <v>564</v>
      </c>
      <c r="D979" s="148">
        <v>0</v>
      </c>
      <c r="E979" s="148">
        <v>0</v>
      </c>
      <c r="F979" s="148">
        <v>0</v>
      </c>
      <c r="G979" s="148">
        <v>0</v>
      </c>
      <c r="H979" s="158">
        <v>0</v>
      </c>
    </row>
    <row r="980" spans="1:8" ht="15.75" x14ac:dyDescent="0.25">
      <c r="A980" s="157" t="s">
        <v>606</v>
      </c>
      <c r="B980" s="148" t="str">
        <f t="shared" si="17"/>
        <v>9818A</v>
      </c>
      <c r="C980" s="151" t="s">
        <v>565</v>
      </c>
      <c r="D980" s="148">
        <v>234964506.36000001</v>
      </c>
      <c r="E980" s="148">
        <v>9268799.8599999845</v>
      </c>
      <c r="F980" s="148">
        <v>244233306.22</v>
      </c>
      <c r="G980" s="148">
        <v>0</v>
      </c>
      <c r="H980" s="158">
        <v>244233306.22</v>
      </c>
    </row>
    <row r="981" spans="1:8" ht="15.75" x14ac:dyDescent="0.25">
      <c r="A981" s="157" t="s">
        <v>607</v>
      </c>
      <c r="B981" s="148" t="str">
        <f t="shared" si="17"/>
        <v>9818A1</v>
      </c>
      <c r="C981" s="166" t="s">
        <v>608</v>
      </c>
      <c r="D981" s="148"/>
      <c r="E981" s="148">
        <v>0</v>
      </c>
      <c r="F981" s="148">
        <v>0</v>
      </c>
      <c r="G981" s="148">
        <v>0</v>
      </c>
      <c r="H981" s="158">
        <v>0</v>
      </c>
    </row>
    <row r="982" spans="1:8" ht="15.75" x14ac:dyDescent="0.25">
      <c r="A982" s="157" t="s">
        <v>609</v>
      </c>
      <c r="B982" s="148" t="str">
        <f t="shared" si="17"/>
        <v>9818A2</v>
      </c>
      <c r="C982" s="166" t="s">
        <v>610</v>
      </c>
      <c r="D982" s="148"/>
      <c r="E982" s="148">
        <v>0</v>
      </c>
      <c r="F982" s="148">
        <v>0</v>
      </c>
      <c r="G982" s="148">
        <v>0</v>
      </c>
      <c r="H982" s="158">
        <v>0</v>
      </c>
    </row>
    <row r="983" spans="1:8" ht="15.75" x14ac:dyDescent="0.25">
      <c r="A983" s="157" t="s">
        <v>567</v>
      </c>
      <c r="B983" s="148" t="str">
        <f t="shared" si="17"/>
        <v>BB49</v>
      </c>
      <c r="C983" s="151" t="s">
        <v>568</v>
      </c>
      <c r="D983" s="148">
        <v>0</v>
      </c>
      <c r="E983" s="148">
        <v>0</v>
      </c>
      <c r="F983" s="148">
        <v>0</v>
      </c>
      <c r="G983" s="148">
        <v>0</v>
      </c>
      <c r="H983" s="158">
        <v>0</v>
      </c>
    </row>
    <row r="984" spans="1:8" ht="15.75" x14ac:dyDescent="0.25">
      <c r="A984" s="157" t="s">
        <v>569</v>
      </c>
      <c r="B984" s="148" t="str">
        <f t="shared" si="17"/>
        <v>AA</v>
      </c>
      <c r="C984" s="149" t="s">
        <v>570</v>
      </c>
      <c r="D984" s="148"/>
      <c r="E984" s="148">
        <v>0</v>
      </c>
      <c r="F984" s="148">
        <v>0</v>
      </c>
      <c r="G984" s="148">
        <v>0</v>
      </c>
      <c r="H984" s="158">
        <v>0</v>
      </c>
    </row>
    <row r="985" spans="1:8" ht="15.75" x14ac:dyDescent="0.25">
      <c r="A985" s="157" t="s">
        <v>571</v>
      </c>
      <c r="B985" s="148" t="str">
        <f t="shared" si="17"/>
        <v>BB</v>
      </c>
      <c r="C985" s="149" t="s">
        <v>587</v>
      </c>
      <c r="D985" s="148"/>
      <c r="E985" s="148">
        <v>0</v>
      </c>
      <c r="F985" s="148">
        <v>0</v>
      </c>
      <c r="G985" s="148">
        <v>0</v>
      </c>
      <c r="H985" s="158">
        <v>0</v>
      </c>
    </row>
    <row r="986" spans="1:8" ht="15.75" x14ac:dyDescent="0.25">
      <c r="A986" s="157" t="s">
        <v>572</v>
      </c>
      <c r="B986" s="148" t="str">
        <f t="shared" si="17"/>
        <v>CC</v>
      </c>
      <c r="C986" s="149" t="s">
        <v>588</v>
      </c>
      <c r="D986" s="148"/>
      <c r="E986" s="148">
        <v>0</v>
      </c>
      <c r="F986" s="148">
        <v>0</v>
      </c>
      <c r="G986" s="148">
        <v>0</v>
      </c>
      <c r="H986" s="158">
        <v>0</v>
      </c>
    </row>
    <row r="987" spans="1:8" ht="15.75" x14ac:dyDescent="0.25">
      <c r="A987" s="157" t="s">
        <v>299</v>
      </c>
      <c r="B987" s="148" t="str">
        <f t="shared" si="17"/>
        <v>DD</v>
      </c>
      <c r="C987" s="149" t="s">
        <v>589</v>
      </c>
      <c r="D987" s="148"/>
      <c r="E987" s="148">
        <v>0</v>
      </c>
      <c r="F987" s="148">
        <v>0</v>
      </c>
      <c r="G987" s="148">
        <v>0</v>
      </c>
      <c r="H987" s="158">
        <v>0</v>
      </c>
    </row>
    <row r="988" spans="1:8" ht="15.75" x14ac:dyDescent="0.25">
      <c r="A988" s="157" t="s">
        <v>300</v>
      </c>
      <c r="B988" s="148" t="str">
        <f t="shared" si="17"/>
        <v>QQ</v>
      </c>
      <c r="C988" s="151" t="s">
        <v>573</v>
      </c>
      <c r="D988" s="148"/>
      <c r="E988" s="148">
        <v>0</v>
      </c>
      <c r="F988" s="148">
        <v>0</v>
      </c>
      <c r="G988" s="148">
        <v>0</v>
      </c>
      <c r="H988" s="158">
        <v>0</v>
      </c>
    </row>
    <row r="989" spans="1:8" ht="15.75" x14ac:dyDescent="0.25">
      <c r="A989" s="157" t="s">
        <v>574</v>
      </c>
      <c r="B989" s="148" t="str">
        <f t="shared" si="17"/>
        <v>EE</v>
      </c>
      <c r="C989" s="149" t="s">
        <v>590</v>
      </c>
      <c r="D989" s="148"/>
      <c r="E989" s="148" t="s">
        <v>577</v>
      </c>
      <c r="F989" s="148">
        <v>0</v>
      </c>
      <c r="G989" s="148" t="s">
        <v>577</v>
      </c>
      <c r="H989" s="158">
        <v>0</v>
      </c>
    </row>
    <row r="990" spans="1:8" ht="15.75" x14ac:dyDescent="0.25">
      <c r="A990" s="157" t="s">
        <v>575</v>
      </c>
      <c r="B990" s="148" t="str">
        <f t="shared" si="17"/>
        <v>RB</v>
      </c>
      <c r="C990" s="149" t="s">
        <v>576</v>
      </c>
      <c r="D990" s="148"/>
      <c r="E990" s="148"/>
      <c r="F990" s="148"/>
      <c r="G990" s="148"/>
      <c r="H990" s="158">
        <v>0</v>
      </c>
    </row>
    <row r="991" spans="1:8" ht="15.75" x14ac:dyDescent="0.25">
      <c r="A991" s="157"/>
      <c r="B991" s="148"/>
      <c r="C991" s="148"/>
      <c r="D991" s="152" t="s">
        <v>577</v>
      </c>
      <c r="E991" s="152" t="s">
        <v>577</v>
      </c>
      <c r="F991" s="152" t="s">
        <v>577</v>
      </c>
      <c r="G991" s="152" t="s">
        <v>577</v>
      </c>
      <c r="H991" s="170" t="s">
        <v>577</v>
      </c>
    </row>
    <row r="992" spans="1:8" ht="15.75" x14ac:dyDescent="0.25">
      <c r="A992" s="157" t="s">
        <v>578</v>
      </c>
      <c r="B992" s="148"/>
      <c r="C992" s="162"/>
      <c r="D992" s="148">
        <v>241774822.75</v>
      </c>
      <c r="E992" s="148">
        <v>9268799.8599999845</v>
      </c>
      <c r="F992" s="148">
        <v>251043622.61000001</v>
      </c>
      <c r="G992" s="148">
        <v>0</v>
      </c>
      <c r="H992" s="158">
        <v>251043622.61000001</v>
      </c>
    </row>
    <row r="993" spans="1:8" ht="15.75" x14ac:dyDescent="0.25">
      <c r="A993" s="157"/>
      <c r="B993" s="148"/>
      <c r="C993" s="148"/>
      <c r="D993" s="152" t="s">
        <v>397</v>
      </c>
      <c r="E993" s="152" t="s">
        <v>397</v>
      </c>
      <c r="F993" s="152" t="s">
        <v>397</v>
      </c>
      <c r="G993" s="152" t="s">
        <v>397</v>
      </c>
      <c r="H993" s="170" t="s">
        <v>397</v>
      </c>
    </row>
    <row r="994" spans="1:8" ht="16.5" thickBot="1" x14ac:dyDescent="0.3">
      <c r="A994" s="171"/>
      <c r="B994" s="172"/>
      <c r="C994" s="172"/>
      <c r="D994" s="172"/>
      <c r="E994" s="172"/>
      <c r="F994" s="172"/>
      <c r="G994" s="172"/>
      <c r="H994" s="173">
        <v>6810316.3900000155</v>
      </c>
    </row>
    <row r="996" spans="1:8" ht="15.75" thickBot="1" x14ac:dyDescent="0.3"/>
    <row r="997" spans="1:8" ht="15.75" x14ac:dyDescent="0.25">
      <c r="A997" s="154"/>
      <c r="B997" s="155"/>
      <c r="C997" s="155"/>
      <c r="D997" s="155" t="s">
        <v>394</v>
      </c>
      <c r="E997" s="155"/>
      <c r="F997" s="155"/>
      <c r="G997" s="155"/>
      <c r="H997" s="156"/>
    </row>
    <row r="998" spans="1:8" ht="15.75" x14ac:dyDescent="0.25">
      <c r="A998" s="157"/>
      <c r="B998" s="148"/>
      <c r="C998" s="148"/>
      <c r="D998" s="148" t="s">
        <v>395</v>
      </c>
      <c r="E998" s="148"/>
      <c r="F998" s="148"/>
      <c r="G998" s="148"/>
      <c r="H998" s="158"/>
    </row>
    <row r="999" spans="1:8" ht="15.75" x14ac:dyDescent="0.25">
      <c r="A999" s="157" t="s">
        <v>599</v>
      </c>
      <c r="B999" s="148"/>
      <c r="C999" s="148"/>
      <c r="D999" s="148"/>
      <c r="E999" s="153" t="s">
        <v>604</v>
      </c>
      <c r="F999" s="148"/>
      <c r="G999" s="148"/>
      <c r="H999" s="158"/>
    </row>
    <row r="1000" spans="1:8" ht="15.75" x14ac:dyDescent="0.25">
      <c r="A1000" s="159" t="s">
        <v>397</v>
      </c>
      <c r="B1000" s="152"/>
      <c r="C1000" s="160" t="s">
        <v>397</v>
      </c>
      <c r="D1000" s="160" t="s">
        <v>397</v>
      </c>
      <c r="E1000" s="160" t="s">
        <v>397</v>
      </c>
      <c r="F1000" s="160" t="s">
        <v>397</v>
      </c>
      <c r="G1000" s="160" t="s">
        <v>397</v>
      </c>
      <c r="H1000" s="161" t="s">
        <v>397</v>
      </c>
    </row>
    <row r="1001" spans="1:8" ht="15.75" x14ac:dyDescent="0.25">
      <c r="A1001" s="157" t="s">
        <v>398</v>
      </c>
      <c r="B1001" s="148"/>
      <c r="C1001" s="162"/>
      <c r="D1001" s="150" t="s">
        <v>185</v>
      </c>
      <c r="E1001" s="150" t="s">
        <v>185</v>
      </c>
      <c r="F1001" s="150" t="s">
        <v>399</v>
      </c>
      <c r="G1001" s="150" t="s">
        <v>185</v>
      </c>
      <c r="H1001" s="163" t="s">
        <v>400</v>
      </c>
    </row>
    <row r="1002" spans="1:8" ht="15.75" x14ac:dyDescent="0.25">
      <c r="A1002" s="157"/>
      <c r="B1002" s="148"/>
      <c r="C1002" s="162"/>
      <c r="D1002" s="150" t="s">
        <v>401</v>
      </c>
      <c r="E1002" s="150" t="s">
        <v>402</v>
      </c>
      <c r="F1002" s="150" t="s">
        <v>402</v>
      </c>
      <c r="G1002" s="150" t="s">
        <v>403</v>
      </c>
      <c r="H1002" s="163" t="s">
        <v>404</v>
      </c>
    </row>
    <row r="1003" spans="1:8" ht="15.75" x14ac:dyDescent="0.25">
      <c r="A1003" s="157"/>
      <c r="B1003" s="148"/>
      <c r="C1003" s="162"/>
      <c r="D1003" s="150" t="s">
        <v>405</v>
      </c>
      <c r="E1003" s="150" t="s">
        <v>406</v>
      </c>
      <c r="F1003" s="148"/>
      <c r="G1003" s="150" t="s">
        <v>406</v>
      </c>
      <c r="H1003" s="163" t="s">
        <v>407</v>
      </c>
    </row>
    <row r="1004" spans="1:8" ht="15.75" x14ac:dyDescent="0.25">
      <c r="A1004" s="159" t="s">
        <v>397</v>
      </c>
      <c r="B1004" s="152"/>
      <c r="C1004" s="160" t="s">
        <v>397</v>
      </c>
      <c r="D1004" s="160" t="s">
        <v>397</v>
      </c>
      <c r="E1004" s="160" t="s">
        <v>397</v>
      </c>
      <c r="F1004" s="160" t="s">
        <v>397</v>
      </c>
      <c r="G1004" s="160" t="s">
        <v>397</v>
      </c>
      <c r="H1004" s="161" t="s">
        <v>397</v>
      </c>
    </row>
    <row r="1005" spans="1:8" ht="15.75" x14ac:dyDescent="0.25">
      <c r="A1005" s="157" t="s">
        <v>408</v>
      </c>
      <c r="B1005" s="148" t="str">
        <f>C1005</f>
        <v>00</v>
      </c>
      <c r="C1005" s="164" t="s">
        <v>409</v>
      </c>
      <c r="D1005" s="148"/>
      <c r="E1005" s="148">
        <v>0</v>
      </c>
      <c r="F1005" s="148">
        <v>0</v>
      </c>
      <c r="G1005" s="148">
        <v>0</v>
      </c>
      <c r="H1005" s="158">
        <v>0</v>
      </c>
    </row>
    <row r="1006" spans="1:8" ht="15.75" x14ac:dyDescent="0.25">
      <c r="A1006" s="157" t="s">
        <v>410</v>
      </c>
      <c r="B1006" s="148" t="str">
        <f t="shared" ref="B1006:B1069" si="18">C1006</f>
        <v>0201A</v>
      </c>
      <c r="C1006" s="165" t="s">
        <v>411</v>
      </c>
      <c r="D1006" s="148">
        <v>526167.93000000005</v>
      </c>
      <c r="E1006" s="148">
        <v>0</v>
      </c>
      <c r="F1006" s="148">
        <v>526167.93000000005</v>
      </c>
      <c r="G1006" s="148">
        <v>0</v>
      </c>
      <c r="H1006" s="158">
        <v>526167.93000000005</v>
      </c>
    </row>
    <row r="1007" spans="1:8" ht="15.75" x14ac:dyDescent="0.25">
      <c r="A1007" s="157" t="s">
        <v>410</v>
      </c>
      <c r="B1007" s="148" t="str">
        <f t="shared" si="18"/>
        <v>0237</v>
      </c>
      <c r="C1007" s="165" t="s">
        <v>412</v>
      </c>
      <c r="D1007" s="148">
        <v>8042.49</v>
      </c>
      <c r="E1007" s="148">
        <v>0</v>
      </c>
      <c r="F1007" s="148">
        <v>8042.49</v>
      </c>
      <c r="G1007" s="148">
        <v>0</v>
      </c>
      <c r="H1007" s="158">
        <v>8042.49</v>
      </c>
    </row>
    <row r="1008" spans="1:8" ht="15.75" x14ac:dyDescent="0.25">
      <c r="A1008" s="157" t="s">
        <v>413</v>
      </c>
      <c r="B1008" s="148" t="str">
        <f t="shared" si="18"/>
        <v>0302A</v>
      </c>
      <c r="C1008" s="165" t="s">
        <v>414</v>
      </c>
      <c r="D1008" s="148">
        <v>0</v>
      </c>
      <c r="E1008" s="148">
        <v>0</v>
      </c>
      <c r="F1008" s="148">
        <v>0</v>
      </c>
      <c r="G1008" s="148">
        <v>0</v>
      </c>
      <c r="H1008" s="158">
        <v>0</v>
      </c>
    </row>
    <row r="1009" spans="1:8" ht="15.75" x14ac:dyDescent="0.25">
      <c r="A1009" s="157" t="s">
        <v>415</v>
      </c>
      <c r="B1009" s="148" t="str">
        <f t="shared" si="18"/>
        <v>0410</v>
      </c>
      <c r="C1009" s="165" t="s">
        <v>416</v>
      </c>
      <c r="D1009" s="148">
        <v>-1619.94</v>
      </c>
      <c r="E1009" s="148">
        <v>0</v>
      </c>
      <c r="F1009" s="148">
        <v>-1619.94</v>
      </c>
      <c r="G1009" s="148">
        <v>0</v>
      </c>
      <c r="H1009" s="158">
        <v>-1619.94</v>
      </c>
    </row>
    <row r="1010" spans="1:8" ht="15.75" x14ac:dyDescent="0.25">
      <c r="A1010" s="157" t="s">
        <v>417</v>
      </c>
      <c r="B1010" s="148" t="str">
        <f t="shared" si="18"/>
        <v>0519A</v>
      </c>
      <c r="C1010" s="151" t="s">
        <v>418</v>
      </c>
      <c r="D1010" s="148">
        <v>0</v>
      </c>
      <c r="E1010" s="148">
        <v>0</v>
      </c>
      <c r="F1010" s="148">
        <v>0</v>
      </c>
      <c r="G1010" s="148">
        <v>0</v>
      </c>
      <c r="H1010" s="158">
        <v>0</v>
      </c>
    </row>
    <row r="1011" spans="1:8" ht="15.75" x14ac:dyDescent="0.25">
      <c r="A1011" s="157" t="s">
        <v>419</v>
      </c>
      <c r="B1011" s="148" t="str">
        <f t="shared" si="18"/>
        <v>0602A</v>
      </c>
      <c r="C1011" s="165" t="s">
        <v>420</v>
      </c>
      <c r="D1011" s="148">
        <v>0</v>
      </c>
      <c r="E1011" s="148">
        <v>0</v>
      </c>
      <c r="F1011" s="148">
        <v>0</v>
      </c>
      <c r="G1011" s="148">
        <v>0</v>
      </c>
      <c r="H1011" s="158">
        <v>0</v>
      </c>
    </row>
    <row r="1012" spans="1:8" ht="15.75" x14ac:dyDescent="0.25">
      <c r="A1012" s="157" t="s">
        <v>421</v>
      </c>
      <c r="B1012" s="148" t="str">
        <f t="shared" si="18"/>
        <v>0719A</v>
      </c>
      <c r="C1012" s="151" t="s">
        <v>422</v>
      </c>
      <c r="D1012" s="148">
        <v>0</v>
      </c>
      <c r="E1012" s="148">
        <v>0</v>
      </c>
      <c r="F1012" s="148">
        <v>0</v>
      </c>
      <c r="G1012" s="148">
        <v>0</v>
      </c>
      <c r="H1012" s="158">
        <v>0</v>
      </c>
    </row>
    <row r="1013" spans="1:8" ht="15.75" x14ac:dyDescent="0.25">
      <c r="A1013" s="157" t="s">
        <v>423</v>
      </c>
      <c r="B1013" s="148" t="str">
        <f t="shared" si="18"/>
        <v>0802A</v>
      </c>
      <c r="C1013" s="151" t="s">
        <v>424</v>
      </c>
      <c r="D1013" s="148">
        <v>0</v>
      </c>
      <c r="E1013" s="148">
        <v>0</v>
      </c>
      <c r="F1013" s="148">
        <v>0</v>
      </c>
      <c r="G1013" s="148">
        <v>0</v>
      </c>
      <c r="H1013" s="158">
        <v>0</v>
      </c>
    </row>
    <row r="1014" spans="1:8" ht="15.75" x14ac:dyDescent="0.25">
      <c r="A1014" s="157" t="s">
        <v>605</v>
      </c>
      <c r="B1014" s="148" t="str">
        <f t="shared" si="18"/>
        <v>1010</v>
      </c>
      <c r="C1014" s="166" t="s">
        <v>428</v>
      </c>
      <c r="D1014" s="148">
        <v>0</v>
      </c>
      <c r="E1014" s="148">
        <v>0</v>
      </c>
      <c r="F1014" s="148">
        <v>0</v>
      </c>
      <c r="G1014" s="148">
        <v>0</v>
      </c>
      <c r="H1014" s="158">
        <v>0</v>
      </c>
    </row>
    <row r="1015" spans="1:8" ht="15.75" x14ac:dyDescent="0.25">
      <c r="A1015" s="157" t="s">
        <v>429</v>
      </c>
      <c r="B1015" s="148" t="str">
        <f t="shared" si="18"/>
        <v>1206A</v>
      </c>
      <c r="C1015" s="165" t="s">
        <v>430</v>
      </c>
      <c r="D1015" s="148">
        <v>123230.32999999999</v>
      </c>
      <c r="E1015" s="148">
        <v>0</v>
      </c>
      <c r="F1015" s="148">
        <v>123230.32999999999</v>
      </c>
      <c r="G1015" s="148">
        <v>0</v>
      </c>
      <c r="H1015" s="158">
        <v>123230.32999999999</v>
      </c>
    </row>
    <row r="1016" spans="1:8" ht="15.75" x14ac:dyDescent="0.25">
      <c r="A1016" s="157" t="s">
        <v>429</v>
      </c>
      <c r="B1016" s="148" t="str">
        <f t="shared" si="18"/>
        <v>1236</v>
      </c>
      <c r="C1016" s="165" t="s">
        <v>431</v>
      </c>
      <c r="D1016" s="148">
        <v>121902.1</v>
      </c>
      <c r="E1016" s="148">
        <v>0</v>
      </c>
      <c r="F1016" s="148">
        <v>121902.1</v>
      </c>
      <c r="G1016" s="148">
        <v>0</v>
      </c>
      <c r="H1016" s="158">
        <v>121902.1</v>
      </c>
    </row>
    <row r="1017" spans="1:8" ht="15.75" x14ac:dyDescent="0.25">
      <c r="A1017" s="157" t="s">
        <v>432</v>
      </c>
      <c r="B1017" s="148" t="str">
        <f t="shared" si="18"/>
        <v>1310</v>
      </c>
      <c r="C1017" s="165" t="s">
        <v>433</v>
      </c>
      <c r="D1017" s="148">
        <v>1900.91</v>
      </c>
      <c r="E1017" s="148">
        <v>0</v>
      </c>
      <c r="F1017" s="148">
        <v>1900.91</v>
      </c>
      <c r="G1017" s="148">
        <v>0</v>
      </c>
      <c r="H1017" s="158">
        <v>1900.91</v>
      </c>
    </row>
    <row r="1018" spans="1:8" ht="15.75" x14ac:dyDescent="0.25">
      <c r="A1018" s="157" t="s">
        <v>21</v>
      </c>
      <c r="B1018" s="148" t="str">
        <f t="shared" si="18"/>
        <v>1524A</v>
      </c>
      <c r="C1018" s="165" t="s">
        <v>434</v>
      </c>
      <c r="D1018" s="148">
        <v>90220</v>
      </c>
      <c r="E1018" s="148">
        <v>0</v>
      </c>
      <c r="F1018" s="148">
        <v>90220</v>
      </c>
      <c r="G1018" s="148">
        <v>0</v>
      </c>
      <c r="H1018" s="158">
        <v>90220</v>
      </c>
    </row>
    <row r="1019" spans="1:8" ht="15.75" x14ac:dyDescent="0.25">
      <c r="A1019" s="157" t="s">
        <v>284</v>
      </c>
      <c r="B1019" s="148" t="str">
        <f t="shared" si="18"/>
        <v>1649</v>
      </c>
      <c r="C1019" s="151" t="s">
        <v>435</v>
      </c>
      <c r="D1019" s="148">
        <v>0</v>
      </c>
      <c r="E1019" s="148">
        <v>0</v>
      </c>
      <c r="F1019" s="148">
        <v>0</v>
      </c>
      <c r="G1019" s="148">
        <v>0</v>
      </c>
      <c r="H1019" s="158">
        <v>0</v>
      </c>
    </row>
    <row r="1020" spans="1:8" ht="15.75" x14ac:dyDescent="0.25">
      <c r="A1020" s="167" t="s">
        <v>436</v>
      </c>
      <c r="B1020" s="148" t="str">
        <f t="shared" si="18"/>
        <v>1710</v>
      </c>
      <c r="C1020" s="151" t="s">
        <v>437</v>
      </c>
      <c r="D1020" s="148">
        <v>0</v>
      </c>
      <c r="E1020" s="148">
        <v>0</v>
      </c>
      <c r="F1020" s="148">
        <v>0</v>
      </c>
      <c r="G1020" s="148">
        <v>0</v>
      </c>
      <c r="H1020" s="158">
        <v>0</v>
      </c>
    </row>
    <row r="1021" spans="1:8" ht="15.75" x14ac:dyDescent="0.25">
      <c r="A1021" s="167" t="s">
        <v>329</v>
      </c>
      <c r="B1021" s="148" t="str">
        <f t="shared" si="18"/>
        <v>1841</v>
      </c>
      <c r="C1021" s="151" t="s">
        <v>439</v>
      </c>
      <c r="D1021" s="148">
        <v>0</v>
      </c>
      <c r="E1021" s="148">
        <v>0</v>
      </c>
      <c r="F1021" s="148">
        <v>0</v>
      </c>
      <c r="G1021" s="148">
        <v>0</v>
      </c>
      <c r="H1021" s="158">
        <v>0</v>
      </c>
    </row>
    <row r="1022" spans="1:8" ht="15.75" x14ac:dyDescent="0.25">
      <c r="A1022" s="157" t="s">
        <v>440</v>
      </c>
      <c r="B1022" s="148" t="str">
        <f t="shared" si="18"/>
        <v>2024A</v>
      </c>
      <c r="C1022" s="151" t="s">
        <v>441</v>
      </c>
      <c r="D1022" s="148">
        <v>0</v>
      </c>
      <c r="E1022" s="148">
        <v>0</v>
      </c>
      <c r="F1022" s="148">
        <v>0</v>
      </c>
      <c r="G1022" s="148">
        <v>0</v>
      </c>
      <c r="H1022" s="158">
        <v>0</v>
      </c>
    </row>
    <row r="1023" spans="1:8" ht="15.75" x14ac:dyDescent="0.25">
      <c r="A1023" s="157" t="s">
        <v>442</v>
      </c>
      <c r="B1023" s="148" t="str">
        <f t="shared" si="18"/>
        <v>2124A</v>
      </c>
      <c r="C1023" s="151" t="s">
        <v>443</v>
      </c>
      <c r="D1023" s="148">
        <v>0</v>
      </c>
      <c r="E1023" s="148">
        <v>0</v>
      </c>
      <c r="F1023" s="148">
        <v>0</v>
      </c>
      <c r="G1023" s="148">
        <v>0</v>
      </c>
      <c r="H1023" s="158">
        <v>0</v>
      </c>
    </row>
    <row r="1024" spans="1:8" ht="15.75" x14ac:dyDescent="0.25">
      <c r="A1024" s="157" t="s">
        <v>444</v>
      </c>
      <c r="B1024" s="148" t="str">
        <f t="shared" si="18"/>
        <v>2249</v>
      </c>
      <c r="C1024" s="151" t="s">
        <v>445</v>
      </c>
      <c r="D1024" s="148">
        <v>242594.80000000002</v>
      </c>
      <c r="E1024" s="148">
        <v>0</v>
      </c>
      <c r="F1024" s="148">
        <v>242594.80000000002</v>
      </c>
      <c r="G1024" s="148">
        <v>0</v>
      </c>
      <c r="H1024" s="158">
        <v>242594.80000000002</v>
      </c>
    </row>
    <row r="1025" spans="1:8" ht="15.75" x14ac:dyDescent="0.25">
      <c r="A1025" s="157" t="s">
        <v>446</v>
      </c>
      <c r="B1025" s="148" t="str">
        <f t="shared" si="18"/>
        <v>2339</v>
      </c>
      <c r="C1025" s="151" t="s">
        <v>447</v>
      </c>
      <c r="D1025" s="148">
        <v>106.14999999999999</v>
      </c>
      <c r="E1025" s="148">
        <v>0</v>
      </c>
      <c r="F1025" s="148">
        <v>106.14999999999999</v>
      </c>
      <c r="G1025" s="148">
        <v>0</v>
      </c>
      <c r="H1025" s="158">
        <v>106.14999999999999</v>
      </c>
    </row>
    <row r="1026" spans="1:8" ht="15.75" x14ac:dyDescent="0.25">
      <c r="A1026" s="157" t="s">
        <v>448</v>
      </c>
      <c r="B1026" s="148" t="str">
        <f t="shared" si="18"/>
        <v>2449</v>
      </c>
      <c r="C1026" s="151" t="s">
        <v>449</v>
      </c>
      <c r="D1026" s="148">
        <v>0</v>
      </c>
      <c r="E1026" s="148">
        <v>0</v>
      </c>
      <c r="F1026" s="148">
        <v>0</v>
      </c>
      <c r="G1026" s="148">
        <v>0</v>
      </c>
      <c r="H1026" s="158">
        <v>0</v>
      </c>
    </row>
    <row r="1027" spans="1:8" ht="15.75" x14ac:dyDescent="0.25">
      <c r="A1027" s="157" t="s">
        <v>450</v>
      </c>
      <c r="B1027" s="148" t="str">
        <f t="shared" si="18"/>
        <v>2503A</v>
      </c>
      <c r="C1027" s="165" t="s">
        <v>451</v>
      </c>
      <c r="D1027" s="148">
        <v>0</v>
      </c>
      <c r="E1027" s="148">
        <v>0</v>
      </c>
      <c r="F1027" s="148">
        <v>0</v>
      </c>
      <c r="G1027" s="148">
        <v>0</v>
      </c>
      <c r="H1027" s="158">
        <v>0</v>
      </c>
    </row>
    <row r="1028" spans="1:8" ht="15.75" x14ac:dyDescent="0.25">
      <c r="A1028" s="157" t="s">
        <v>452</v>
      </c>
      <c r="B1028" s="148" t="str">
        <f t="shared" si="18"/>
        <v>2604A</v>
      </c>
      <c r="C1028" s="165" t="s">
        <v>453</v>
      </c>
      <c r="D1028" s="148">
        <v>0</v>
      </c>
      <c r="E1028" s="148">
        <v>0</v>
      </c>
      <c r="F1028" s="148">
        <v>0</v>
      </c>
      <c r="G1028" s="148">
        <v>0</v>
      </c>
      <c r="H1028" s="158">
        <v>0</v>
      </c>
    </row>
    <row r="1029" spans="1:8" ht="15.75" x14ac:dyDescent="0.25">
      <c r="A1029" s="157" t="s">
        <v>454</v>
      </c>
      <c r="B1029" s="148" t="str">
        <f t="shared" si="18"/>
        <v>2703A</v>
      </c>
      <c r="C1029" s="151" t="s">
        <v>455</v>
      </c>
      <c r="D1029" s="148">
        <v>1414395.8900000001</v>
      </c>
      <c r="E1029" s="148">
        <v>0</v>
      </c>
      <c r="F1029" s="148">
        <v>1414395.8900000001</v>
      </c>
      <c r="G1029" s="148">
        <v>0</v>
      </c>
      <c r="H1029" s="158">
        <v>1414395.8900000001</v>
      </c>
    </row>
    <row r="1030" spans="1:8" ht="15.75" x14ac:dyDescent="0.25">
      <c r="A1030" s="157" t="s">
        <v>456</v>
      </c>
      <c r="B1030" s="148" t="str">
        <f t="shared" si="18"/>
        <v>2824A</v>
      </c>
      <c r="C1030" s="151" t="s">
        <v>457</v>
      </c>
      <c r="D1030" s="148">
        <v>0</v>
      </c>
      <c r="E1030" s="148">
        <v>0</v>
      </c>
      <c r="F1030" s="148">
        <v>0</v>
      </c>
      <c r="G1030" s="148">
        <v>0</v>
      </c>
      <c r="H1030" s="158">
        <v>0</v>
      </c>
    </row>
    <row r="1031" spans="1:8" ht="15.75" x14ac:dyDescent="0.25">
      <c r="A1031" s="157" t="s">
        <v>458</v>
      </c>
      <c r="B1031" s="148" t="str">
        <f t="shared" si="18"/>
        <v>2934</v>
      </c>
      <c r="C1031" s="165" t="s">
        <v>459</v>
      </c>
      <c r="D1031" s="148">
        <v>240.20000000000002</v>
      </c>
      <c r="E1031" s="148">
        <v>0</v>
      </c>
      <c r="F1031" s="148">
        <v>240.20000000000002</v>
      </c>
      <c r="G1031" s="148">
        <v>0</v>
      </c>
      <c r="H1031" s="158">
        <v>240.20000000000002</v>
      </c>
    </row>
    <row r="1032" spans="1:8" ht="15.75" x14ac:dyDescent="0.25">
      <c r="A1032" s="157" t="s">
        <v>460</v>
      </c>
      <c r="B1032" s="148" t="str">
        <f t="shared" si="18"/>
        <v>3049</v>
      </c>
      <c r="C1032" s="165" t="s">
        <v>461</v>
      </c>
      <c r="D1032" s="148">
        <v>0</v>
      </c>
      <c r="E1032" s="148">
        <v>0</v>
      </c>
      <c r="F1032" s="148">
        <v>0</v>
      </c>
      <c r="G1032" s="148">
        <v>0</v>
      </c>
      <c r="H1032" s="158">
        <v>0</v>
      </c>
    </row>
    <row r="1033" spans="1:8" ht="15.75" x14ac:dyDescent="0.25">
      <c r="A1033" s="157" t="s">
        <v>462</v>
      </c>
      <c r="B1033" s="148" t="str">
        <f t="shared" si="18"/>
        <v>3215</v>
      </c>
      <c r="C1033" s="151" t="s">
        <v>463</v>
      </c>
      <c r="D1033" s="148">
        <v>0</v>
      </c>
      <c r="E1033" s="148">
        <v>0</v>
      </c>
      <c r="F1033" s="148">
        <v>0</v>
      </c>
      <c r="G1033" s="148">
        <v>0</v>
      </c>
      <c r="H1033" s="158">
        <v>0</v>
      </c>
    </row>
    <row r="1034" spans="1:8" ht="15.75" x14ac:dyDescent="0.25">
      <c r="A1034" s="157" t="s">
        <v>464</v>
      </c>
      <c r="B1034" s="148" t="str">
        <f t="shared" si="18"/>
        <v>3303A</v>
      </c>
      <c r="C1034" s="165" t="s">
        <v>465</v>
      </c>
      <c r="D1034" s="148">
        <v>0</v>
      </c>
      <c r="E1034" s="148">
        <v>0</v>
      </c>
      <c r="F1034" s="148">
        <v>0</v>
      </c>
      <c r="G1034" s="148">
        <v>0</v>
      </c>
      <c r="H1034" s="158">
        <v>0</v>
      </c>
    </row>
    <row r="1035" spans="1:8" ht="15.75" x14ac:dyDescent="0.25">
      <c r="A1035" s="157" t="s">
        <v>466</v>
      </c>
      <c r="B1035" s="148" t="str">
        <f t="shared" si="18"/>
        <v>3410</v>
      </c>
      <c r="C1035" s="151" t="s">
        <v>467</v>
      </c>
      <c r="D1035" s="148">
        <v>0</v>
      </c>
      <c r="E1035" s="148">
        <v>0</v>
      </c>
      <c r="F1035" s="148">
        <v>0</v>
      </c>
      <c r="G1035" s="148">
        <v>0</v>
      </c>
      <c r="H1035" s="158">
        <v>0</v>
      </c>
    </row>
    <row r="1036" spans="1:8" ht="15.75" x14ac:dyDescent="0.25">
      <c r="A1036" s="157" t="s">
        <v>468</v>
      </c>
      <c r="B1036" s="148" t="str">
        <f t="shared" si="18"/>
        <v>3509A</v>
      </c>
      <c r="C1036" s="151" t="s">
        <v>469</v>
      </c>
      <c r="D1036" s="148">
        <v>0.33</v>
      </c>
      <c r="E1036" s="148">
        <v>0</v>
      </c>
      <c r="F1036" s="148">
        <v>0.33</v>
      </c>
      <c r="G1036" s="148">
        <v>0</v>
      </c>
      <c r="H1036" s="158">
        <v>0.33</v>
      </c>
    </row>
    <row r="1037" spans="1:8" ht="15.75" x14ac:dyDescent="0.25">
      <c r="A1037" s="157" t="s">
        <v>470</v>
      </c>
      <c r="B1037" s="148" t="str">
        <f t="shared" si="18"/>
        <v>3611</v>
      </c>
      <c r="C1037" s="151" t="s">
        <v>471</v>
      </c>
      <c r="D1037" s="148">
        <v>319.5</v>
      </c>
      <c r="E1037" s="148">
        <v>0</v>
      </c>
      <c r="F1037" s="148">
        <v>319.5</v>
      </c>
      <c r="G1037" s="148">
        <v>0</v>
      </c>
      <c r="H1037" s="158">
        <v>319.5</v>
      </c>
    </row>
    <row r="1038" spans="1:8" ht="15.75" x14ac:dyDescent="0.25">
      <c r="A1038" s="157" t="s">
        <v>472</v>
      </c>
      <c r="B1038" s="148" t="str">
        <f t="shared" si="18"/>
        <v>3730</v>
      </c>
      <c r="C1038" s="151" t="s">
        <v>473</v>
      </c>
      <c r="D1038" s="148">
        <v>2.67</v>
      </c>
      <c r="E1038" s="148">
        <v>0</v>
      </c>
      <c r="F1038" s="148">
        <v>2.67</v>
      </c>
      <c r="G1038" s="148">
        <v>0</v>
      </c>
      <c r="H1038" s="158">
        <v>2.67</v>
      </c>
    </row>
    <row r="1039" spans="1:8" ht="15.75" x14ac:dyDescent="0.25">
      <c r="A1039" s="157" t="s">
        <v>474</v>
      </c>
      <c r="B1039" s="148" t="str">
        <f t="shared" si="18"/>
        <v>3831</v>
      </c>
      <c r="C1039" s="151" t="s">
        <v>475</v>
      </c>
      <c r="D1039" s="148">
        <v>0</v>
      </c>
      <c r="E1039" s="148">
        <v>0</v>
      </c>
      <c r="F1039" s="148">
        <v>0</v>
      </c>
      <c r="G1039" s="148">
        <v>0</v>
      </c>
      <c r="H1039" s="158">
        <v>0</v>
      </c>
    </row>
    <row r="1040" spans="1:8" ht="15.75" x14ac:dyDescent="0.25">
      <c r="A1040" s="157" t="s">
        <v>476</v>
      </c>
      <c r="B1040" s="148" t="str">
        <f t="shared" si="18"/>
        <v>3909A</v>
      </c>
      <c r="C1040" s="151" t="s">
        <v>477</v>
      </c>
      <c r="D1040" s="148">
        <v>0</v>
      </c>
      <c r="E1040" s="148">
        <v>0</v>
      </c>
      <c r="F1040" s="148">
        <v>0</v>
      </c>
      <c r="G1040" s="148">
        <v>0</v>
      </c>
      <c r="H1040" s="158">
        <v>0</v>
      </c>
    </row>
    <row r="1041" spans="1:8" ht="15.75" x14ac:dyDescent="0.25">
      <c r="A1041" s="157" t="s">
        <v>478</v>
      </c>
      <c r="B1041" s="148" t="str">
        <f t="shared" si="18"/>
        <v>4012</v>
      </c>
      <c r="C1041" s="151" t="s">
        <v>479</v>
      </c>
      <c r="D1041" s="148">
        <v>3014.4799999999996</v>
      </c>
      <c r="E1041" s="148">
        <v>0</v>
      </c>
      <c r="F1041" s="148">
        <v>3014.4799999999996</v>
      </c>
      <c r="G1041" s="148">
        <v>0</v>
      </c>
      <c r="H1041" s="158">
        <v>3014.4799999999996</v>
      </c>
    </row>
    <row r="1042" spans="1:8" ht="15.75" x14ac:dyDescent="0.25">
      <c r="A1042" s="157" t="s">
        <v>478</v>
      </c>
      <c r="B1042" s="148" t="str">
        <f t="shared" si="18"/>
        <v>4033</v>
      </c>
      <c r="C1042" s="151" t="s">
        <v>480</v>
      </c>
      <c r="D1042" s="148">
        <v>532.78</v>
      </c>
      <c r="E1042" s="148">
        <v>0</v>
      </c>
      <c r="F1042" s="148">
        <v>532.78</v>
      </c>
      <c r="G1042" s="148">
        <v>0</v>
      </c>
      <c r="H1042" s="158">
        <v>532.78</v>
      </c>
    </row>
    <row r="1043" spans="1:8" ht="15.75" x14ac:dyDescent="0.25">
      <c r="A1043" s="157" t="s">
        <v>481</v>
      </c>
      <c r="B1043" s="148" t="str">
        <f t="shared" si="18"/>
        <v>4110</v>
      </c>
      <c r="C1043" s="165" t="s">
        <v>482</v>
      </c>
      <c r="D1043" s="148">
        <v>2493.96</v>
      </c>
      <c r="E1043" s="148">
        <v>0</v>
      </c>
      <c r="F1043" s="148">
        <v>2493.96</v>
      </c>
      <c r="G1043" s="148">
        <v>0</v>
      </c>
      <c r="H1043" s="158">
        <v>2493.96</v>
      </c>
    </row>
    <row r="1044" spans="1:8" ht="15.75" x14ac:dyDescent="0.25">
      <c r="A1044" s="157" t="s">
        <v>481</v>
      </c>
      <c r="B1044" s="148" t="str">
        <f t="shared" si="18"/>
        <v>4128</v>
      </c>
      <c r="C1044" s="165" t="s">
        <v>483</v>
      </c>
      <c r="D1044" s="148">
        <v>2543040.4699999997</v>
      </c>
      <c r="E1044" s="148">
        <v>0</v>
      </c>
      <c r="F1044" s="148">
        <v>2543040.4699999997</v>
      </c>
      <c r="G1044" s="148">
        <v>0</v>
      </c>
      <c r="H1044" s="158">
        <v>2543040.4699999997</v>
      </c>
    </row>
    <row r="1045" spans="1:8" ht="15.75" x14ac:dyDescent="0.25">
      <c r="A1045" s="157" t="s">
        <v>481</v>
      </c>
      <c r="B1045" s="148" t="str">
        <f t="shared" si="18"/>
        <v>4125</v>
      </c>
      <c r="C1045" s="168" t="s">
        <v>484</v>
      </c>
      <c r="D1045" s="148">
        <v>0</v>
      </c>
      <c r="E1045" s="148">
        <v>0</v>
      </c>
      <c r="F1045" s="148">
        <v>0</v>
      </c>
      <c r="G1045" s="148">
        <v>0</v>
      </c>
      <c r="H1045" s="158">
        <v>0</v>
      </c>
    </row>
    <row r="1046" spans="1:8" ht="15.75" x14ac:dyDescent="0.25">
      <c r="A1046" s="157" t="s">
        <v>485</v>
      </c>
      <c r="B1046" s="148" t="str">
        <f t="shared" si="18"/>
        <v>4210</v>
      </c>
      <c r="C1046" s="165" t="s">
        <v>486</v>
      </c>
      <c r="D1046" s="148">
        <v>4211.17</v>
      </c>
      <c r="E1046" s="148">
        <v>0</v>
      </c>
      <c r="F1046" s="148">
        <v>4211.17</v>
      </c>
      <c r="G1046" s="148">
        <v>0</v>
      </c>
      <c r="H1046" s="158">
        <v>4211.17</v>
      </c>
    </row>
    <row r="1047" spans="1:8" ht="15.75" x14ac:dyDescent="0.25">
      <c r="A1047" s="157" t="s">
        <v>248</v>
      </c>
      <c r="B1047" s="148" t="str">
        <f t="shared" si="18"/>
        <v>4316</v>
      </c>
      <c r="C1047" s="165" t="s">
        <v>487</v>
      </c>
      <c r="D1047" s="148">
        <v>3085602.45</v>
      </c>
      <c r="E1047" s="148">
        <v>0</v>
      </c>
      <c r="F1047" s="148">
        <v>3085602.45</v>
      </c>
      <c r="G1047" s="148">
        <v>0</v>
      </c>
      <c r="H1047" s="158">
        <v>3085602.45</v>
      </c>
    </row>
    <row r="1048" spans="1:8" ht="15.75" x14ac:dyDescent="0.25">
      <c r="A1048" s="157" t="s">
        <v>248</v>
      </c>
      <c r="B1048" s="148" t="str">
        <f t="shared" si="18"/>
        <v>4325</v>
      </c>
      <c r="C1048" s="168" t="s">
        <v>488</v>
      </c>
      <c r="D1048" s="148">
        <v>0</v>
      </c>
      <c r="E1048" s="148">
        <v>0</v>
      </c>
      <c r="F1048" s="148">
        <v>0</v>
      </c>
      <c r="G1048" s="148">
        <v>0</v>
      </c>
      <c r="H1048" s="158">
        <v>0</v>
      </c>
    </row>
    <row r="1049" spans="1:8" ht="15.75" x14ac:dyDescent="0.25">
      <c r="A1049" s="157" t="s">
        <v>489</v>
      </c>
      <c r="B1049" s="148" t="str">
        <f t="shared" si="18"/>
        <v>4435</v>
      </c>
      <c r="C1049" s="165" t="s">
        <v>490</v>
      </c>
      <c r="D1049" s="148">
        <v>0</v>
      </c>
      <c r="E1049" s="148">
        <v>0</v>
      </c>
      <c r="F1049" s="148">
        <v>0</v>
      </c>
      <c r="G1049" s="148">
        <v>0</v>
      </c>
      <c r="H1049" s="158">
        <v>0</v>
      </c>
    </row>
    <row r="1050" spans="1:8" ht="15.75" x14ac:dyDescent="0.25">
      <c r="A1050" s="157" t="s">
        <v>491</v>
      </c>
      <c r="B1050" s="148" t="str">
        <f t="shared" si="18"/>
        <v>4510</v>
      </c>
      <c r="C1050" s="165" t="s">
        <v>492</v>
      </c>
      <c r="D1050" s="148">
        <v>0</v>
      </c>
      <c r="E1050" s="148">
        <v>0</v>
      </c>
      <c r="F1050" s="148">
        <v>0</v>
      </c>
      <c r="G1050" s="148">
        <v>0</v>
      </c>
      <c r="H1050" s="158">
        <v>0</v>
      </c>
    </row>
    <row r="1051" spans="1:8" ht="15.75" x14ac:dyDescent="0.25">
      <c r="A1051" s="157" t="s">
        <v>493</v>
      </c>
      <c r="B1051" s="148" t="str">
        <f t="shared" si="18"/>
        <v>4612</v>
      </c>
      <c r="C1051" s="165" t="s">
        <v>494</v>
      </c>
      <c r="D1051" s="148">
        <v>5557.15</v>
      </c>
      <c r="E1051" s="148">
        <v>0</v>
      </c>
      <c r="F1051" s="148">
        <v>5557.15</v>
      </c>
      <c r="G1051" s="148">
        <v>0</v>
      </c>
      <c r="H1051" s="158">
        <v>5557.15</v>
      </c>
    </row>
    <row r="1052" spans="1:8" ht="15.75" x14ac:dyDescent="0.25">
      <c r="A1052" s="157" t="s">
        <v>495</v>
      </c>
      <c r="B1052" s="148" t="str">
        <f t="shared" si="18"/>
        <v>4711</v>
      </c>
      <c r="C1052" s="165" t="s">
        <v>496</v>
      </c>
      <c r="D1052" s="148">
        <v>2888.66</v>
      </c>
      <c r="E1052" s="148">
        <v>0</v>
      </c>
      <c r="F1052" s="148">
        <v>2888.66</v>
      </c>
      <c r="G1052" s="148">
        <v>0</v>
      </c>
      <c r="H1052" s="158">
        <v>2888.66</v>
      </c>
    </row>
    <row r="1053" spans="1:8" ht="15.75" x14ac:dyDescent="0.25">
      <c r="A1053" s="157" t="s">
        <v>497</v>
      </c>
      <c r="B1053" s="148" t="str">
        <f t="shared" si="18"/>
        <v>4815</v>
      </c>
      <c r="C1053" s="165" t="s">
        <v>498</v>
      </c>
      <c r="D1053" s="148">
        <v>6576.0599999999995</v>
      </c>
      <c r="E1053" s="148">
        <v>0</v>
      </c>
      <c r="F1053" s="148">
        <v>6576.0599999999995</v>
      </c>
      <c r="G1053" s="148">
        <v>0</v>
      </c>
      <c r="H1053" s="158">
        <v>6576.0599999999995</v>
      </c>
    </row>
    <row r="1054" spans="1:8" ht="15.75" x14ac:dyDescent="0.25">
      <c r="A1054" s="157" t="s">
        <v>499</v>
      </c>
      <c r="B1054" s="148" t="str">
        <f t="shared" si="18"/>
        <v>4949</v>
      </c>
      <c r="C1054" s="165" t="s">
        <v>500</v>
      </c>
      <c r="D1054" s="148">
        <v>0</v>
      </c>
      <c r="E1054" s="148">
        <v>0</v>
      </c>
      <c r="F1054" s="148">
        <v>0</v>
      </c>
      <c r="G1054" s="148">
        <v>0</v>
      </c>
      <c r="H1054" s="158">
        <v>0</v>
      </c>
    </row>
    <row r="1055" spans="1:8" ht="15.75" x14ac:dyDescent="0.25">
      <c r="A1055" s="157" t="s">
        <v>501</v>
      </c>
      <c r="B1055" s="148" t="str">
        <f t="shared" si="18"/>
        <v>5019A</v>
      </c>
      <c r="C1055" s="165" t="s">
        <v>502</v>
      </c>
      <c r="D1055" s="148">
        <v>0</v>
      </c>
      <c r="E1055" s="148">
        <v>0</v>
      </c>
      <c r="F1055" s="148">
        <v>0</v>
      </c>
      <c r="G1055" s="148">
        <v>0</v>
      </c>
      <c r="H1055" s="158">
        <v>0</v>
      </c>
    </row>
    <row r="1056" spans="1:8" ht="15.75" x14ac:dyDescent="0.25">
      <c r="A1056" s="157" t="s">
        <v>503</v>
      </c>
      <c r="B1056" s="148" t="str">
        <f t="shared" si="18"/>
        <v>5119A</v>
      </c>
      <c r="C1056" s="165" t="s">
        <v>504</v>
      </c>
      <c r="D1056" s="148">
        <v>6844.88</v>
      </c>
      <c r="E1056" s="148">
        <v>0</v>
      </c>
      <c r="F1056" s="148">
        <v>6844.88</v>
      </c>
      <c r="G1056" s="148">
        <v>0</v>
      </c>
      <c r="H1056" s="158">
        <v>6844.88</v>
      </c>
    </row>
    <row r="1057" spans="1:8" ht="15.75" x14ac:dyDescent="0.25">
      <c r="A1057" s="157" t="s">
        <v>505</v>
      </c>
      <c r="B1057" s="148" t="str">
        <f t="shared" si="18"/>
        <v>5219A</v>
      </c>
      <c r="C1057" s="165" t="s">
        <v>506</v>
      </c>
      <c r="D1057" s="148">
        <v>100</v>
      </c>
      <c r="E1057" s="148">
        <v>0</v>
      </c>
      <c r="F1057" s="148">
        <v>100</v>
      </c>
      <c r="G1057" s="148">
        <v>0</v>
      </c>
      <c r="H1057" s="158">
        <v>100</v>
      </c>
    </row>
    <row r="1058" spans="1:8" ht="15.75" x14ac:dyDescent="0.25">
      <c r="A1058" s="157" t="s">
        <v>507</v>
      </c>
      <c r="B1058" s="148" t="str">
        <f t="shared" si="18"/>
        <v>5319A</v>
      </c>
      <c r="C1058" s="165" t="s">
        <v>508</v>
      </c>
      <c r="D1058" s="148">
        <v>654.70000000000005</v>
      </c>
      <c r="E1058" s="148">
        <v>0</v>
      </c>
      <c r="F1058" s="148">
        <v>654.70000000000005</v>
      </c>
      <c r="G1058" s="148">
        <v>0</v>
      </c>
      <c r="H1058" s="158">
        <v>654.70000000000005</v>
      </c>
    </row>
    <row r="1059" spans="1:8" ht="15.75" x14ac:dyDescent="0.25">
      <c r="A1059" s="157" t="s">
        <v>270</v>
      </c>
      <c r="B1059" s="148" t="str">
        <f t="shared" si="18"/>
        <v>5438</v>
      </c>
      <c r="C1059" s="165" t="s">
        <v>509</v>
      </c>
      <c r="D1059" s="148">
        <v>1331.7</v>
      </c>
      <c r="E1059" s="148">
        <v>0</v>
      </c>
      <c r="F1059" s="148">
        <v>1331.7</v>
      </c>
      <c r="G1059" s="148">
        <v>0</v>
      </c>
      <c r="H1059" s="158">
        <v>1331.7</v>
      </c>
    </row>
    <row r="1060" spans="1:8" ht="15.75" x14ac:dyDescent="0.25">
      <c r="A1060" s="157" t="s">
        <v>264</v>
      </c>
      <c r="B1060" s="148" t="str">
        <f t="shared" si="18"/>
        <v>5526</v>
      </c>
      <c r="C1060" s="165" t="s">
        <v>510</v>
      </c>
      <c r="D1060" s="148">
        <v>226818.47000000003</v>
      </c>
      <c r="E1060" s="148">
        <v>0</v>
      </c>
      <c r="F1060" s="148">
        <v>226818.47000000003</v>
      </c>
      <c r="G1060" s="148">
        <v>0</v>
      </c>
      <c r="H1060" s="158">
        <v>226818.47000000003</v>
      </c>
    </row>
    <row r="1061" spans="1:8" ht="15.75" x14ac:dyDescent="0.25">
      <c r="A1061" s="157" t="s">
        <v>276</v>
      </c>
      <c r="B1061" s="148" t="str">
        <f t="shared" si="18"/>
        <v>5719A</v>
      </c>
      <c r="C1061" s="165" t="s">
        <v>511</v>
      </c>
      <c r="D1061" s="148">
        <v>0</v>
      </c>
      <c r="E1061" s="148">
        <v>0</v>
      </c>
      <c r="F1061" s="148">
        <v>0</v>
      </c>
      <c r="G1061" s="148">
        <v>0</v>
      </c>
      <c r="H1061" s="158">
        <v>0</v>
      </c>
    </row>
    <row r="1062" spans="1:8" ht="15.75" x14ac:dyDescent="0.25">
      <c r="A1062" s="157" t="s">
        <v>512</v>
      </c>
      <c r="B1062" s="148" t="str">
        <f t="shared" si="18"/>
        <v>5819A</v>
      </c>
      <c r="C1062" s="165" t="s">
        <v>513</v>
      </c>
      <c r="D1062" s="148">
        <v>6228168.0600000005</v>
      </c>
      <c r="E1062" s="148">
        <v>0</v>
      </c>
      <c r="F1062" s="148">
        <v>6228168.0600000005</v>
      </c>
      <c r="G1062" s="148">
        <v>0</v>
      </c>
      <c r="H1062" s="158">
        <v>6228168.0600000005</v>
      </c>
    </row>
    <row r="1063" spans="1:8" ht="15.75" x14ac:dyDescent="0.25">
      <c r="A1063" s="157" t="s">
        <v>512</v>
      </c>
      <c r="B1063" s="148" t="str">
        <f t="shared" si="18"/>
        <v>5829</v>
      </c>
      <c r="C1063" s="165" t="s">
        <v>514</v>
      </c>
      <c r="D1063" s="148">
        <v>0</v>
      </c>
      <c r="E1063" s="148">
        <v>0</v>
      </c>
      <c r="F1063" s="148">
        <v>0</v>
      </c>
      <c r="G1063" s="148">
        <v>0</v>
      </c>
      <c r="H1063" s="158">
        <v>0</v>
      </c>
    </row>
    <row r="1064" spans="1:8" ht="15.75" x14ac:dyDescent="0.25">
      <c r="A1064" s="157" t="s">
        <v>515</v>
      </c>
      <c r="B1064" s="148" t="str">
        <f t="shared" si="18"/>
        <v>5919A</v>
      </c>
      <c r="C1064" s="165" t="s">
        <v>516</v>
      </c>
      <c r="D1064" s="148">
        <v>0</v>
      </c>
      <c r="E1064" s="148">
        <v>0</v>
      </c>
      <c r="F1064" s="148">
        <v>0</v>
      </c>
      <c r="G1064" s="148">
        <v>0</v>
      </c>
      <c r="H1064" s="158">
        <v>0</v>
      </c>
    </row>
    <row r="1065" spans="1:8" ht="15.75" x14ac:dyDescent="0.25">
      <c r="A1065" s="157" t="s">
        <v>274</v>
      </c>
      <c r="B1065" s="148" t="str">
        <f t="shared" si="18"/>
        <v>6019A</v>
      </c>
      <c r="C1065" s="151" t="s">
        <v>517</v>
      </c>
      <c r="D1065" s="148">
        <v>434</v>
      </c>
      <c r="E1065" s="148">
        <v>0</v>
      </c>
      <c r="F1065" s="148">
        <v>434</v>
      </c>
      <c r="G1065" s="148">
        <v>0</v>
      </c>
      <c r="H1065" s="158">
        <v>434</v>
      </c>
    </row>
    <row r="1066" spans="1:8" ht="15.75" x14ac:dyDescent="0.25">
      <c r="A1066" s="157" t="s">
        <v>518</v>
      </c>
      <c r="B1066" s="148" t="str">
        <f t="shared" si="18"/>
        <v>6119A</v>
      </c>
      <c r="C1066" s="151" t="s">
        <v>519</v>
      </c>
      <c r="D1066" s="148">
        <v>475</v>
      </c>
      <c r="E1066" s="148">
        <v>0</v>
      </c>
      <c r="F1066" s="148">
        <v>475</v>
      </c>
      <c r="G1066" s="148">
        <v>0</v>
      </c>
      <c r="H1066" s="158">
        <v>475</v>
      </c>
    </row>
    <row r="1067" spans="1:8" ht="15.75" x14ac:dyDescent="0.25">
      <c r="A1067" s="157" t="s">
        <v>520</v>
      </c>
      <c r="B1067" s="148" t="str">
        <f t="shared" si="18"/>
        <v>6249</v>
      </c>
      <c r="C1067" s="165" t="s">
        <v>521</v>
      </c>
      <c r="D1067" s="148">
        <v>7823</v>
      </c>
      <c r="E1067" s="148">
        <v>0</v>
      </c>
      <c r="F1067" s="148">
        <v>7823</v>
      </c>
      <c r="G1067" s="148">
        <v>0</v>
      </c>
      <c r="H1067" s="158">
        <v>7823</v>
      </c>
    </row>
    <row r="1068" spans="1:8" ht="15.75" x14ac:dyDescent="0.25">
      <c r="A1068" s="157" t="s">
        <v>522</v>
      </c>
      <c r="B1068" s="148" t="str">
        <f t="shared" si="18"/>
        <v>6329</v>
      </c>
      <c r="C1068" s="165" t="s">
        <v>523</v>
      </c>
      <c r="D1068" s="148">
        <v>7533</v>
      </c>
      <c r="E1068" s="148">
        <v>0</v>
      </c>
      <c r="F1068" s="148">
        <v>7533</v>
      </c>
      <c r="G1068" s="148">
        <v>0</v>
      </c>
      <c r="H1068" s="158">
        <v>7533</v>
      </c>
    </row>
    <row r="1069" spans="1:8" ht="15.75" x14ac:dyDescent="0.25">
      <c r="A1069" s="157" t="s">
        <v>524</v>
      </c>
      <c r="B1069" s="148" t="str">
        <f t="shared" si="18"/>
        <v>6407</v>
      </c>
      <c r="C1069" s="165" t="s">
        <v>525</v>
      </c>
      <c r="D1069" s="148">
        <v>411.26</v>
      </c>
      <c r="E1069" s="148">
        <v>0</v>
      </c>
      <c r="F1069" s="148">
        <v>411.26</v>
      </c>
      <c r="G1069" s="148">
        <v>0</v>
      </c>
      <c r="H1069" s="158">
        <v>411.26</v>
      </c>
    </row>
    <row r="1070" spans="1:8" ht="15.75" x14ac:dyDescent="0.25">
      <c r="A1070" s="157" t="s">
        <v>526</v>
      </c>
      <c r="B1070" s="148" t="str">
        <f t="shared" ref="B1070:B1100" si="19">C1070</f>
        <v>6519A</v>
      </c>
      <c r="C1070" s="165" t="s">
        <v>527</v>
      </c>
      <c r="D1070" s="148">
        <v>0</v>
      </c>
      <c r="E1070" s="148">
        <v>0</v>
      </c>
      <c r="F1070" s="148">
        <v>0</v>
      </c>
      <c r="G1070" s="148">
        <v>0</v>
      </c>
      <c r="H1070" s="158">
        <v>0</v>
      </c>
    </row>
    <row r="1071" spans="1:8" ht="15.75" x14ac:dyDescent="0.25">
      <c r="A1071" s="157" t="s">
        <v>528</v>
      </c>
      <c r="B1071" s="148" t="str">
        <f t="shared" si="19"/>
        <v>6619A</v>
      </c>
      <c r="C1071" s="165" t="s">
        <v>529</v>
      </c>
      <c r="D1071" s="148">
        <v>0</v>
      </c>
      <c r="E1071" s="148">
        <v>0</v>
      </c>
      <c r="F1071" s="148">
        <v>0</v>
      </c>
      <c r="G1071" s="148">
        <v>0</v>
      </c>
      <c r="H1071" s="158">
        <v>0</v>
      </c>
    </row>
    <row r="1072" spans="1:8" ht="15.75" x14ac:dyDescent="0.25">
      <c r="A1072" s="157" t="s">
        <v>530</v>
      </c>
      <c r="B1072" s="148" t="str">
        <f t="shared" si="19"/>
        <v>6709A</v>
      </c>
      <c r="C1072" s="165" t="s">
        <v>531</v>
      </c>
      <c r="D1072" s="148">
        <v>280.47000000000003</v>
      </c>
      <c r="E1072" s="148">
        <v>0</v>
      </c>
      <c r="F1072" s="148">
        <v>280.47000000000003</v>
      </c>
      <c r="G1072" s="148">
        <v>0</v>
      </c>
      <c r="H1072" s="158">
        <v>280.47000000000003</v>
      </c>
    </row>
    <row r="1073" spans="1:8" ht="15.75" x14ac:dyDescent="0.25">
      <c r="A1073" s="157" t="s">
        <v>530</v>
      </c>
      <c r="B1073" s="148" t="str">
        <f t="shared" si="19"/>
        <v>6733</v>
      </c>
      <c r="C1073" s="165" t="s">
        <v>532</v>
      </c>
      <c r="D1073" s="148">
        <v>0</v>
      </c>
      <c r="E1073" s="148">
        <v>0</v>
      </c>
      <c r="F1073" s="148">
        <v>0</v>
      </c>
      <c r="G1073" s="148">
        <v>0</v>
      </c>
      <c r="H1073" s="158">
        <v>0</v>
      </c>
    </row>
    <row r="1074" spans="1:8" ht="15.75" x14ac:dyDescent="0.25">
      <c r="A1074" s="157" t="s">
        <v>533</v>
      </c>
      <c r="B1074" s="148" t="str">
        <f t="shared" si="19"/>
        <v>6840</v>
      </c>
      <c r="C1074" s="168" t="s">
        <v>534</v>
      </c>
      <c r="D1074" s="148">
        <v>396.7</v>
      </c>
      <c r="E1074" s="148">
        <v>0</v>
      </c>
      <c r="F1074" s="148">
        <v>396.7</v>
      </c>
      <c r="G1074" s="148">
        <v>0</v>
      </c>
      <c r="H1074" s="158">
        <v>396.7</v>
      </c>
    </row>
    <row r="1075" spans="1:8" ht="15.75" x14ac:dyDescent="0.25">
      <c r="A1075" s="157" t="s">
        <v>535</v>
      </c>
      <c r="B1075" s="148" t="str">
        <f t="shared" si="19"/>
        <v>7208</v>
      </c>
      <c r="C1075" s="165" t="s">
        <v>536</v>
      </c>
      <c r="D1075" s="148">
        <v>1666</v>
      </c>
      <c r="E1075" s="148">
        <v>0</v>
      </c>
      <c r="F1075" s="148">
        <v>1666</v>
      </c>
      <c r="G1075" s="148">
        <v>0</v>
      </c>
      <c r="H1075" s="158">
        <v>1666</v>
      </c>
    </row>
    <row r="1076" spans="1:8" ht="15.75" x14ac:dyDescent="0.25">
      <c r="A1076" s="157" t="s">
        <v>347</v>
      </c>
      <c r="B1076" s="148" t="str">
        <f t="shared" si="19"/>
        <v>7305A</v>
      </c>
      <c r="C1076" s="165" t="s">
        <v>537</v>
      </c>
      <c r="D1076" s="148">
        <v>0</v>
      </c>
      <c r="E1076" s="148">
        <v>0</v>
      </c>
      <c r="F1076" s="148">
        <v>0</v>
      </c>
      <c r="G1076" s="148">
        <v>0</v>
      </c>
      <c r="H1076" s="158">
        <v>0</v>
      </c>
    </row>
    <row r="1077" spans="1:8" ht="15.75" x14ac:dyDescent="0.25">
      <c r="A1077" s="157" t="s">
        <v>538</v>
      </c>
      <c r="B1077" s="148" t="str">
        <f t="shared" si="19"/>
        <v>7405A</v>
      </c>
      <c r="C1077" s="165" t="s">
        <v>539</v>
      </c>
      <c r="D1077" s="148">
        <v>126194.84</v>
      </c>
      <c r="E1077" s="148">
        <v>0</v>
      </c>
      <c r="F1077" s="148">
        <v>126194.84</v>
      </c>
      <c r="G1077" s="148">
        <v>0</v>
      </c>
      <c r="H1077" s="158">
        <v>126194.84</v>
      </c>
    </row>
    <row r="1078" spans="1:8" ht="15.75" x14ac:dyDescent="0.25">
      <c r="A1078" s="157" t="s">
        <v>538</v>
      </c>
      <c r="B1078" s="148" t="str">
        <f t="shared" si="19"/>
        <v>7425</v>
      </c>
      <c r="C1078" s="168" t="s">
        <v>540</v>
      </c>
      <c r="D1078" s="148">
        <v>0</v>
      </c>
      <c r="E1078" s="148">
        <v>0</v>
      </c>
      <c r="F1078" s="148">
        <v>0</v>
      </c>
      <c r="G1078" s="148">
        <v>0</v>
      </c>
      <c r="H1078" s="158">
        <v>0</v>
      </c>
    </row>
    <row r="1079" spans="1:8" ht="15.75" x14ac:dyDescent="0.25">
      <c r="A1079" s="157" t="s">
        <v>541</v>
      </c>
      <c r="B1079" s="148" t="str">
        <f t="shared" si="19"/>
        <v>7538</v>
      </c>
      <c r="C1079" s="151" t="s">
        <v>542</v>
      </c>
      <c r="D1079" s="148">
        <v>5278.85</v>
      </c>
      <c r="E1079" s="148">
        <v>0</v>
      </c>
      <c r="F1079" s="148">
        <v>5278.85</v>
      </c>
      <c r="G1079" s="148">
        <v>0</v>
      </c>
      <c r="H1079" s="158">
        <v>5278.85</v>
      </c>
    </row>
    <row r="1080" spans="1:8" ht="15.75" x14ac:dyDescent="0.25">
      <c r="A1080" s="157" t="s">
        <v>541</v>
      </c>
      <c r="B1080" s="148" t="str">
        <f t="shared" si="19"/>
        <v>7525</v>
      </c>
      <c r="C1080" s="166" t="s">
        <v>543</v>
      </c>
      <c r="D1080" s="148">
        <v>0</v>
      </c>
      <c r="E1080" s="148">
        <v>0</v>
      </c>
      <c r="F1080" s="148">
        <v>0</v>
      </c>
      <c r="G1080" s="148">
        <v>0</v>
      </c>
      <c r="H1080" s="158">
        <v>0</v>
      </c>
    </row>
    <row r="1081" spans="1:8" ht="15.75" x14ac:dyDescent="0.25">
      <c r="A1081" s="157" t="s">
        <v>544</v>
      </c>
      <c r="B1081" s="148" t="str">
        <f t="shared" si="19"/>
        <v>7932</v>
      </c>
      <c r="C1081" s="165" t="s">
        <v>545</v>
      </c>
      <c r="D1081" s="148">
        <v>0</v>
      </c>
      <c r="E1081" s="148">
        <v>0</v>
      </c>
      <c r="F1081" s="148">
        <v>0</v>
      </c>
      <c r="G1081" s="148">
        <v>0</v>
      </c>
      <c r="H1081" s="158">
        <v>0</v>
      </c>
    </row>
    <row r="1082" spans="1:8" ht="15.75" x14ac:dyDescent="0.25">
      <c r="A1082" s="157" t="s">
        <v>548</v>
      </c>
      <c r="B1082" s="148" t="str">
        <f t="shared" si="19"/>
        <v>8132</v>
      </c>
      <c r="C1082" s="165" t="s">
        <v>549</v>
      </c>
      <c r="D1082" s="148">
        <v>0</v>
      </c>
      <c r="E1082" s="148">
        <v>0</v>
      </c>
      <c r="F1082" s="148">
        <v>0</v>
      </c>
      <c r="G1082" s="148">
        <v>0</v>
      </c>
      <c r="H1082" s="158">
        <v>0</v>
      </c>
    </row>
    <row r="1083" spans="1:8" ht="15.75" x14ac:dyDescent="0.25">
      <c r="A1083" s="157" t="s">
        <v>333</v>
      </c>
      <c r="B1083" s="148" t="str">
        <f t="shared" si="19"/>
        <v>8440</v>
      </c>
      <c r="C1083" s="165" t="s">
        <v>552</v>
      </c>
      <c r="D1083" s="148">
        <v>0</v>
      </c>
      <c r="E1083" s="148">
        <v>0</v>
      </c>
      <c r="F1083" s="148">
        <v>0</v>
      </c>
      <c r="G1083" s="148">
        <v>0</v>
      </c>
      <c r="H1083" s="158">
        <v>0</v>
      </c>
    </row>
    <row r="1084" spans="1:8" ht="15.75" x14ac:dyDescent="0.25">
      <c r="A1084" s="157" t="s">
        <v>553</v>
      </c>
      <c r="B1084" s="148" t="str">
        <f t="shared" si="19"/>
        <v>8809A</v>
      </c>
      <c r="C1084" s="165" t="s">
        <v>554</v>
      </c>
      <c r="D1084" s="148">
        <v>1907.8</v>
      </c>
      <c r="E1084" s="148">
        <v>0</v>
      </c>
      <c r="F1084" s="148">
        <v>1907.8</v>
      </c>
      <c r="G1084" s="148">
        <v>0</v>
      </c>
      <c r="H1084" s="158">
        <v>1907.8</v>
      </c>
    </row>
    <row r="1085" spans="1:8" ht="15.75" x14ac:dyDescent="0.25">
      <c r="A1085" s="157" t="s">
        <v>555</v>
      </c>
      <c r="B1085" s="148" t="str">
        <f t="shared" si="19"/>
        <v>9040</v>
      </c>
      <c r="C1085" s="151" t="s">
        <v>556</v>
      </c>
      <c r="D1085" s="148">
        <v>0</v>
      </c>
      <c r="E1085" s="148">
        <v>0</v>
      </c>
      <c r="F1085" s="148">
        <v>0</v>
      </c>
      <c r="G1085" s="148">
        <v>0</v>
      </c>
      <c r="H1085" s="158">
        <v>0</v>
      </c>
    </row>
    <row r="1086" spans="1:8" ht="15.75" x14ac:dyDescent="0.25">
      <c r="A1086" s="157" t="s">
        <v>557</v>
      </c>
      <c r="B1086" s="148" t="str">
        <f t="shared" si="19"/>
        <v>9201A</v>
      </c>
      <c r="C1086" s="151" t="s">
        <v>558</v>
      </c>
      <c r="D1086" s="148">
        <v>2524.11</v>
      </c>
      <c r="E1086" s="148">
        <v>0</v>
      </c>
      <c r="F1086" s="148">
        <v>2524.11</v>
      </c>
      <c r="G1086" s="148">
        <v>0</v>
      </c>
      <c r="H1086" s="158">
        <v>2524.11</v>
      </c>
    </row>
    <row r="1087" spans="1:8" ht="15.75" x14ac:dyDescent="0.25">
      <c r="A1087" s="157" t="s">
        <v>559</v>
      </c>
      <c r="B1087" s="148" t="str">
        <f t="shared" si="19"/>
        <v>9301A</v>
      </c>
      <c r="C1087" s="151" t="s">
        <v>560</v>
      </c>
      <c r="D1087" s="148">
        <v>0</v>
      </c>
      <c r="E1087" s="148">
        <v>0</v>
      </c>
      <c r="F1087" s="148">
        <v>0</v>
      </c>
      <c r="G1087" s="148">
        <v>0</v>
      </c>
      <c r="H1087" s="158">
        <v>0</v>
      </c>
    </row>
    <row r="1088" spans="1:8" ht="15.75" x14ac:dyDescent="0.25">
      <c r="A1088" s="157" t="s">
        <v>561</v>
      </c>
      <c r="B1088" s="148" t="str">
        <f t="shared" si="19"/>
        <v>9449</v>
      </c>
      <c r="C1088" s="151" t="s">
        <v>562</v>
      </c>
      <c r="D1088" s="148">
        <v>207.8</v>
      </c>
      <c r="E1088" s="148">
        <v>0</v>
      </c>
      <c r="F1088" s="148">
        <v>207.8</v>
      </c>
      <c r="G1088" s="148">
        <v>0</v>
      </c>
      <c r="H1088" s="158">
        <v>207.8</v>
      </c>
    </row>
    <row r="1089" spans="1:8" ht="15.75" x14ac:dyDescent="0.25">
      <c r="A1089" s="157" t="s">
        <v>563</v>
      </c>
      <c r="B1089" s="148" t="str">
        <f t="shared" si="19"/>
        <v>9618A</v>
      </c>
      <c r="C1089" s="151" t="s">
        <v>564</v>
      </c>
      <c r="D1089" s="148">
        <v>0</v>
      </c>
      <c r="E1089" s="148">
        <v>0</v>
      </c>
      <c r="F1089" s="148">
        <v>0</v>
      </c>
      <c r="G1089" s="148">
        <v>0</v>
      </c>
      <c r="H1089" s="158">
        <v>0</v>
      </c>
    </row>
    <row r="1090" spans="1:8" ht="15.75" x14ac:dyDescent="0.25">
      <c r="A1090" s="157" t="s">
        <v>606</v>
      </c>
      <c r="B1090" s="148" t="str">
        <f t="shared" si="19"/>
        <v>9818A</v>
      </c>
      <c r="C1090" s="151" t="s">
        <v>565</v>
      </c>
      <c r="D1090" s="148">
        <v>246361142.41999999</v>
      </c>
      <c r="E1090" s="148">
        <v>-11396636.059999973</v>
      </c>
      <c r="F1090" s="148">
        <v>234964506.36000001</v>
      </c>
      <c r="G1090" s="148">
        <v>0</v>
      </c>
      <c r="H1090" s="158">
        <v>234964506.36000001</v>
      </c>
    </row>
    <row r="1091" spans="1:8" ht="15.75" x14ac:dyDescent="0.25">
      <c r="A1091" s="157" t="s">
        <v>607</v>
      </c>
      <c r="B1091" s="148" t="str">
        <f t="shared" si="19"/>
        <v>9818A1</v>
      </c>
      <c r="C1091" s="166" t="s">
        <v>608</v>
      </c>
      <c r="D1091" s="148"/>
      <c r="E1091" s="148">
        <v>0</v>
      </c>
      <c r="F1091" s="148">
        <v>0</v>
      </c>
      <c r="G1091" s="148">
        <v>0</v>
      </c>
      <c r="H1091" s="158">
        <v>0</v>
      </c>
    </row>
    <row r="1092" spans="1:8" ht="15.75" x14ac:dyDescent="0.25">
      <c r="A1092" s="157" t="s">
        <v>609</v>
      </c>
      <c r="B1092" s="148" t="str">
        <f t="shared" si="19"/>
        <v>9818A2</v>
      </c>
      <c r="C1092" s="166" t="s">
        <v>610</v>
      </c>
      <c r="D1092" s="148"/>
      <c r="E1092" s="148">
        <v>0</v>
      </c>
      <c r="F1092" s="148">
        <v>0</v>
      </c>
      <c r="G1092" s="148">
        <v>0</v>
      </c>
      <c r="H1092" s="158">
        <v>0</v>
      </c>
    </row>
    <row r="1093" spans="1:8" ht="15.75" x14ac:dyDescent="0.25">
      <c r="A1093" s="157" t="s">
        <v>567</v>
      </c>
      <c r="B1093" s="148" t="str">
        <f t="shared" si="19"/>
        <v>BB49</v>
      </c>
      <c r="C1093" s="151" t="s">
        <v>568</v>
      </c>
      <c r="D1093" s="148">
        <v>0</v>
      </c>
      <c r="E1093" s="148">
        <v>0</v>
      </c>
      <c r="F1093" s="148">
        <v>0</v>
      </c>
      <c r="G1093" s="148">
        <v>0</v>
      </c>
      <c r="H1093" s="158">
        <v>0</v>
      </c>
    </row>
    <row r="1094" spans="1:8" ht="15.75" x14ac:dyDescent="0.25">
      <c r="A1094" s="157" t="s">
        <v>569</v>
      </c>
      <c r="B1094" s="148" t="str">
        <f t="shared" si="19"/>
        <v>AA</v>
      </c>
      <c r="C1094" s="149" t="s">
        <v>570</v>
      </c>
      <c r="D1094" s="148"/>
      <c r="E1094" s="148">
        <v>0</v>
      </c>
      <c r="F1094" s="148">
        <v>0</v>
      </c>
      <c r="G1094" s="148">
        <v>0</v>
      </c>
      <c r="H1094" s="158">
        <v>0</v>
      </c>
    </row>
    <row r="1095" spans="1:8" ht="15.75" x14ac:dyDescent="0.25">
      <c r="A1095" s="157" t="s">
        <v>571</v>
      </c>
      <c r="B1095" s="148" t="str">
        <f t="shared" si="19"/>
        <v>BB</v>
      </c>
      <c r="C1095" s="149" t="s">
        <v>587</v>
      </c>
      <c r="D1095" s="148"/>
      <c r="E1095" s="148">
        <v>0</v>
      </c>
      <c r="F1095" s="148">
        <v>0</v>
      </c>
      <c r="G1095" s="148">
        <v>0</v>
      </c>
      <c r="H1095" s="158">
        <v>0</v>
      </c>
    </row>
    <row r="1096" spans="1:8" ht="15.75" x14ac:dyDescent="0.25">
      <c r="A1096" s="157" t="s">
        <v>572</v>
      </c>
      <c r="B1096" s="148" t="str">
        <f t="shared" si="19"/>
        <v>CC</v>
      </c>
      <c r="C1096" s="149" t="s">
        <v>588</v>
      </c>
      <c r="D1096" s="148"/>
      <c r="E1096" s="148">
        <v>0</v>
      </c>
      <c r="F1096" s="148">
        <v>0</v>
      </c>
      <c r="G1096" s="148">
        <v>0</v>
      </c>
      <c r="H1096" s="158">
        <v>0</v>
      </c>
    </row>
    <row r="1097" spans="1:8" ht="15.75" x14ac:dyDescent="0.25">
      <c r="A1097" s="157" t="s">
        <v>299</v>
      </c>
      <c r="B1097" s="148" t="str">
        <f t="shared" si="19"/>
        <v>DD</v>
      </c>
      <c r="C1097" s="149" t="s">
        <v>589</v>
      </c>
      <c r="D1097" s="148"/>
      <c r="E1097" s="148">
        <v>0</v>
      </c>
      <c r="F1097" s="148">
        <v>0</v>
      </c>
      <c r="G1097" s="148">
        <v>0</v>
      </c>
      <c r="H1097" s="158">
        <v>0</v>
      </c>
    </row>
    <row r="1098" spans="1:8" ht="15.75" x14ac:dyDescent="0.25">
      <c r="A1098" s="157" t="s">
        <v>300</v>
      </c>
      <c r="B1098" s="148" t="str">
        <f t="shared" si="19"/>
        <v>QQ</v>
      </c>
      <c r="C1098" s="151" t="s">
        <v>573</v>
      </c>
      <c r="D1098" s="148"/>
      <c r="E1098" s="148">
        <v>0</v>
      </c>
      <c r="F1098" s="148">
        <v>0</v>
      </c>
      <c r="G1098" s="148">
        <v>0</v>
      </c>
      <c r="H1098" s="158">
        <v>0</v>
      </c>
    </row>
    <row r="1099" spans="1:8" ht="15.75" x14ac:dyDescent="0.25">
      <c r="A1099" s="157" t="s">
        <v>574</v>
      </c>
      <c r="B1099" s="148" t="str">
        <f t="shared" si="19"/>
        <v>EE</v>
      </c>
      <c r="C1099" s="149" t="s">
        <v>590</v>
      </c>
      <c r="D1099" s="148"/>
      <c r="E1099" s="148">
        <v>0</v>
      </c>
      <c r="F1099" s="148">
        <v>0</v>
      </c>
      <c r="G1099" s="148">
        <v>0</v>
      </c>
      <c r="H1099" s="158">
        <v>0</v>
      </c>
    </row>
    <row r="1100" spans="1:8" ht="15.75" x14ac:dyDescent="0.25">
      <c r="A1100" s="157" t="s">
        <v>575</v>
      </c>
      <c r="B1100" s="148" t="str">
        <f t="shared" si="19"/>
        <v>RB</v>
      </c>
      <c r="C1100" s="149" t="s">
        <v>576</v>
      </c>
      <c r="D1100" s="148"/>
      <c r="E1100" s="148">
        <v>0</v>
      </c>
      <c r="F1100" s="148">
        <v>0</v>
      </c>
      <c r="G1100" s="148">
        <v>0</v>
      </c>
      <c r="H1100" s="158">
        <v>0</v>
      </c>
    </row>
    <row r="1101" spans="1:8" ht="15.75" x14ac:dyDescent="0.25">
      <c r="A1101" s="157"/>
      <c r="B1101" s="148"/>
      <c r="C1101" s="162"/>
      <c r="D1101" s="152" t="s">
        <v>577</v>
      </c>
      <c r="E1101" s="152" t="s">
        <v>577</v>
      </c>
      <c r="F1101" s="152" t="s">
        <v>577</v>
      </c>
      <c r="G1101" s="152" t="s">
        <v>577</v>
      </c>
      <c r="H1101" s="170" t="s">
        <v>577</v>
      </c>
    </row>
    <row r="1102" spans="1:8" ht="15.75" x14ac:dyDescent="0.25">
      <c r="A1102" s="157" t="s">
        <v>578</v>
      </c>
      <c r="B1102" s="148"/>
      <c r="C1102" s="162"/>
      <c r="D1102" s="148">
        <v>261161613.59999999</v>
      </c>
      <c r="E1102" s="148">
        <v>-11396636.059999973</v>
      </c>
      <c r="F1102" s="148">
        <v>249764977.54000002</v>
      </c>
      <c r="G1102" s="148">
        <v>0</v>
      </c>
      <c r="H1102" s="158">
        <v>249764977.54000002</v>
      </c>
    </row>
    <row r="1103" spans="1:8" ht="15.75" x14ac:dyDescent="0.25">
      <c r="A1103" s="157"/>
      <c r="B1103" s="148"/>
      <c r="C1103" s="148"/>
      <c r="D1103" s="152" t="s">
        <v>397</v>
      </c>
      <c r="E1103" s="152" t="s">
        <v>397</v>
      </c>
      <c r="F1103" s="152" t="s">
        <v>397</v>
      </c>
      <c r="G1103" s="152" t="s">
        <v>397</v>
      </c>
      <c r="H1103" s="170" t="s">
        <v>397</v>
      </c>
    </row>
    <row r="1104" spans="1:8" ht="15.75" x14ac:dyDescent="0.25">
      <c r="A1104" s="157"/>
      <c r="B1104" s="148"/>
      <c r="C1104" s="148"/>
      <c r="D1104" s="148"/>
      <c r="E1104" s="148"/>
      <c r="F1104" s="148"/>
      <c r="G1104" s="148"/>
      <c r="H1104" s="158"/>
    </row>
    <row r="1105" spans="1:8" ht="16.5" thickBot="1" x14ac:dyDescent="0.3">
      <c r="A1105" s="171"/>
      <c r="B1105" s="172"/>
      <c r="C1105" s="172"/>
      <c r="D1105" s="172"/>
      <c r="E1105" s="172"/>
      <c r="F1105" s="172"/>
      <c r="G1105" s="172"/>
      <c r="H1105" s="173">
        <v>14800471.180000007</v>
      </c>
    </row>
    <row r="1106" spans="1:8" ht="15.75" x14ac:dyDescent="0.25">
      <c r="A1106" s="148"/>
      <c r="B1106" s="148"/>
      <c r="C1106" s="148"/>
      <c r="D1106" s="148"/>
      <c r="E1106" s="148"/>
      <c r="F1106" s="148"/>
      <c r="G1106" s="148"/>
      <c r="H1106" s="148"/>
    </row>
    <row r="1107" spans="1:8" ht="16.5" thickBot="1" x14ac:dyDescent="0.3">
      <c r="A1107" s="148"/>
      <c r="B1107" s="148"/>
      <c r="C1107" s="148"/>
      <c r="D1107" s="148"/>
      <c r="E1107" s="148"/>
      <c r="F1107" s="148"/>
      <c r="G1107" s="148"/>
      <c r="H1107" s="148"/>
    </row>
    <row r="1108" spans="1:8" ht="15.75" x14ac:dyDescent="0.25">
      <c r="A1108" s="154"/>
      <c r="B1108" s="155"/>
      <c r="C1108" s="155"/>
      <c r="D1108" s="155" t="s">
        <v>394</v>
      </c>
      <c r="E1108" s="155"/>
      <c r="F1108" s="155"/>
      <c r="G1108" s="155"/>
      <c r="H1108" s="156"/>
    </row>
    <row r="1109" spans="1:8" ht="15.75" x14ac:dyDescent="0.25">
      <c r="A1109" s="157"/>
      <c r="B1109" s="148"/>
      <c r="C1109" s="148"/>
      <c r="D1109" s="148" t="s">
        <v>580</v>
      </c>
      <c r="E1109" s="148"/>
      <c r="F1109" s="148"/>
      <c r="G1109" s="148"/>
      <c r="H1109" s="158"/>
    </row>
    <row r="1110" spans="1:8" ht="15.75" x14ac:dyDescent="0.25">
      <c r="A1110" s="157" t="s">
        <v>600</v>
      </c>
      <c r="B1110" s="148"/>
      <c r="C1110" s="148"/>
      <c r="D1110" s="148"/>
      <c r="E1110" s="153" t="s">
        <v>604</v>
      </c>
      <c r="F1110" s="148"/>
      <c r="G1110" s="148"/>
      <c r="H1110" s="158"/>
    </row>
    <row r="1111" spans="1:8" ht="15.75" x14ac:dyDescent="0.25">
      <c r="A1111" s="159" t="s">
        <v>397</v>
      </c>
      <c r="B1111" s="152"/>
      <c r="C1111" s="160" t="s">
        <v>397</v>
      </c>
      <c r="D1111" s="160" t="s">
        <v>397</v>
      </c>
      <c r="E1111" s="160" t="s">
        <v>397</v>
      </c>
      <c r="F1111" s="160" t="s">
        <v>397</v>
      </c>
      <c r="G1111" s="160" t="s">
        <v>397</v>
      </c>
      <c r="H1111" s="161" t="s">
        <v>397</v>
      </c>
    </row>
    <row r="1112" spans="1:8" ht="15.75" x14ac:dyDescent="0.25">
      <c r="A1112" s="157" t="s">
        <v>398</v>
      </c>
      <c r="B1112" s="148"/>
      <c r="C1112" s="162"/>
      <c r="D1112" s="150" t="s">
        <v>185</v>
      </c>
      <c r="E1112" s="150" t="s">
        <v>185</v>
      </c>
      <c r="F1112" s="150" t="s">
        <v>399</v>
      </c>
      <c r="G1112" s="150" t="s">
        <v>185</v>
      </c>
      <c r="H1112" s="163" t="s">
        <v>400</v>
      </c>
    </row>
    <row r="1113" spans="1:8" ht="15.75" x14ac:dyDescent="0.25">
      <c r="A1113" s="157"/>
      <c r="B1113" s="148"/>
      <c r="C1113" s="162"/>
      <c r="D1113" s="150" t="s">
        <v>401</v>
      </c>
      <c r="E1113" s="150" t="s">
        <v>402</v>
      </c>
      <c r="F1113" s="150" t="s">
        <v>402</v>
      </c>
      <c r="G1113" s="150" t="s">
        <v>403</v>
      </c>
      <c r="H1113" s="163" t="s">
        <v>404</v>
      </c>
    </row>
    <row r="1114" spans="1:8" ht="15.75" x14ac:dyDescent="0.25">
      <c r="A1114" s="157"/>
      <c r="B1114" s="148"/>
      <c r="C1114" s="162"/>
      <c r="D1114" s="150" t="s">
        <v>405</v>
      </c>
      <c r="E1114" s="150" t="s">
        <v>406</v>
      </c>
      <c r="F1114" s="148"/>
      <c r="G1114" s="150" t="s">
        <v>406</v>
      </c>
      <c r="H1114" s="163" t="s">
        <v>581</v>
      </c>
    </row>
    <row r="1115" spans="1:8" ht="15.75" x14ac:dyDescent="0.25">
      <c r="A1115" s="159" t="s">
        <v>397</v>
      </c>
      <c r="B1115" s="152"/>
      <c r="C1115" s="160" t="s">
        <v>397</v>
      </c>
      <c r="D1115" s="160" t="s">
        <v>397</v>
      </c>
      <c r="E1115" s="160" t="s">
        <v>397</v>
      </c>
      <c r="F1115" s="160" t="s">
        <v>397</v>
      </c>
      <c r="G1115" s="160" t="s">
        <v>397</v>
      </c>
      <c r="H1115" s="161" t="s">
        <v>397</v>
      </c>
    </row>
    <row r="1116" spans="1:8" ht="15.75" x14ac:dyDescent="0.25">
      <c r="A1116" s="157" t="s">
        <v>408</v>
      </c>
      <c r="B1116" s="148" t="str">
        <f>C1116</f>
        <v>00</v>
      </c>
      <c r="C1116" s="164" t="s">
        <v>409</v>
      </c>
      <c r="D1116" s="148"/>
      <c r="E1116" s="148">
        <v>0</v>
      </c>
      <c r="F1116" s="148">
        <v>0</v>
      </c>
      <c r="G1116" s="148">
        <v>0</v>
      </c>
      <c r="H1116" s="158">
        <v>0</v>
      </c>
    </row>
    <row r="1117" spans="1:8" ht="15.75" x14ac:dyDescent="0.25">
      <c r="A1117" s="157" t="s">
        <v>410</v>
      </c>
      <c r="B1117" s="148" t="str">
        <f t="shared" ref="B1117:B1180" si="20">C1117</f>
        <v>0201A</v>
      </c>
      <c r="C1117" s="165" t="s">
        <v>411</v>
      </c>
      <c r="D1117" s="148">
        <v>818191.72</v>
      </c>
      <c r="E1117" s="148">
        <v>0</v>
      </c>
      <c r="F1117" s="148">
        <v>818191.72</v>
      </c>
      <c r="G1117" s="148">
        <v>0</v>
      </c>
      <c r="H1117" s="158">
        <v>818191.72</v>
      </c>
    </row>
    <row r="1118" spans="1:8" ht="15.75" x14ac:dyDescent="0.25">
      <c r="A1118" s="157" t="s">
        <v>410</v>
      </c>
      <c r="B1118" s="148" t="str">
        <f t="shared" si="20"/>
        <v>0237</v>
      </c>
      <c r="C1118" s="165" t="s">
        <v>412</v>
      </c>
      <c r="D1118" s="148">
        <v>0</v>
      </c>
      <c r="E1118" s="148">
        <v>0</v>
      </c>
      <c r="F1118" s="148">
        <v>0</v>
      </c>
      <c r="G1118" s="148">
        <v>0</v>
      </c>
      <c r="H1118" s="158">
        <v>0</v>
      </c>
    </row>
    <row r="1119" spans="1:8" ht="15.75" x14ac:dyDescent="0.25">
      <c r="A1119" s="157" t="s">
        <v>413</v>
      </c>
      <c r="B1119" s="148" t="str">
        <f t="shared" si="20"/>
        <v>0302A</v>
      </c>
      <c r="C1119" s="165" t="s">
        <v>414</v>
      </c>
      <c r="D1119" s="148">
        <v>0</v>
      </c>
      <c r="E1119" s="148">
        <v>0</v>
      </c>
      <c r="F1119" s="148">
        <v>0</v>
      </c>
      <c r="G1119" s="148">
        <v>0</v>
      </c>
      <c r="H1119" s="158">
        <v>0</v>
      </c>
    </row>
    <row r="1120" spans="1:8" ht="15.75" x14ac:dyDescent="0.25">
      <c r="A1120" s="157" t="s">
        <v>415</v>
      </c>
      <c r="B1120" s="148" t="str">
        <f t="shared" si="20"/>
        <v>0410</v>
      </c>
      <c r="C1120" s="165" t="s">
        <v>416</v>
      </c>
      <c r="D1120" s="148">
        <v>9680.369999999999</v>
      </c>
      <c r="E1120" s="148">
        <v>0</v>
      </c>
      <c r="F1120" s="148">
        <v>9680.369999999999</v>
      </c>
      <c r="G1120" s="148">
        <v>0</v>
      </c>
      <c r="H1120" s="158">
        <v>9680.369999999999</v>
      </c>
    </row>
    <row r="1121" spans="1:8" ht="15.75" x14ac:dyDescent="0.25">
      <c r="A1121" s="157" t="s">
        <v>417</v>
      </c>
      <c r="B1121" s="148" t="str">
        <f t="shared" si="20"/>
        <v>0519A</v>
      </c>
      <c r="C1121" s="151" t="s">
        <v>418</v>
      </c>
      <c r="D1121" s="148">
        <v>0</v>
      </c>
      <c r="E1121" s="148">
        <v>0</v>
      </c>
      <c r="F1121" s="148">
        <v>0</v>
      </c>
      <c r="G1121" s="148">
        <v>0</v>
      </c>
      <c r="H1121" s="158">
        <v>0</v>
      </c>
    </row>
    <row r="1122" spans="1:8" ht="15.75" x14ac:dyDescent="0.25">
      <c r="A1122" s="157" t="s">
        <v>419</v>
      </c>
      <c r="B1122" s="148" t="str">
        <f t="shared" si="20"/>
        <v>0602A</v>
      </c>
      <c r="C1122" s="165" t="s">
        <v>420</v>
      </c>
      <c r="D1122" s="148">
        <v>0</v>
      </c>
      <c r="E1122" s="148">
        <v>0</v>
      </c>
      <c r="F1122" s="148">
        <v>0</v>
      </c>
      <c r="G1122" s="148">
        <v>0</v>
      </c>
      <c r="H1122" s="158">
        <v>0</v>
      </c>
    </row>
    <row r="1123" spans="1:8" ht="15.75" x14ac:dyDescent="0.25">
      <c r="A1123" s="157" t="s">
        <v>421</v>
      </c>
      <c r="B1123" s="148" t="str">
        <f t="shared" si="20"/>
        <v>0719A</v>
      </c>
      <c r="C1123" s="151" t="s">
        <v>422</v>
      </c>
      <c r="D1123" s="148">
        <v>0</v>
      </c>
      <c r="E1123" s="148">
        <v>0</v>
      </c>
      <c r="F1123" s="148">
        <v>0</v>
      </c>
      <c r="G1123" s="148">
        <v>0</v>
      </c>
      <c r="H1123" s="158">
        <v>0</v>
      </c>
    </row>
    <row r="1124" spans="1:8" ht="15.75" x14ac:dyDescent="0.25">
      <c r="A1124" s="157" t="s">
        <v>423</v>
      </c>
      <c r="B1124" s="148" t="str">
        <f t="shared" si="20"/>
        <v>0802A</v>
      </c>
      <c r="C1124" s="151" t="s">
        <v>424</v>
      </c>
      <c r="D1124" s="148">
        <v>0</v>
      </c>
      <c r="E1124" s="148">
        <v>0</v>
      </c>
      <c r="F1124" s="148">
        <v>0</v>
      </c>
      <c r="G1124" s="148">
        <v>0</v>
      </c>
      <c r="H1124" s="158">
        <v>0</v>
      </c>
    </row>
    <row r="1125" spans="1:8" ht="15.75" x14ac:dyDescent="0.25">
      <c r="A1125" s="157" t="s">
        <v>605</v>
      </c>
      <c r="B1125" s="148" t="str">
        <f t="shared" si="20"/>
        <v>1010</v>
      </c>
      <c r="C1125" s="166" t="s">
        <v>428</v>
      </c>
      <c r="D1125" s="148">
        <v>0</v>
      </c>
      <c r="E1125" s="148">
        <v>0</v>
      </c>
      <c r="F1125" s="148">
        <v>0</v>
      </c>
      <c r="G1125" s="148">
        <v>0</v>
      </c>
      <c r="H1125" s="158">
        <v>0</v>
      </c>
    </row>
    <row r="1126" spans="1:8" ht="15.75" x14ac:dyDescent="0.25">
      <c r="A1126" s="157" t="s">
        <v>429</v>
      </c>
      <c r="B1126" s="148" t="str">
        <f t="shared" si="20"/>
        <v>1206A</v>
      </c>
      <c r="C1126" s="165" t="s">
        <v>430</v>
      </c>
      <c r="D1126" s="148">
        <v>126313.12</v>
      </c>
      <c r="E1126" s="148">
        <v>0</v>
      </c>
      <c r="F1126" s="148">
        <v>126313.12</v>
      </c>
      <c r="G1126" s="148">
        <v>0</v>
      </c>
      <c r="H1126" s="158">
        <v>126313.12</v>
      </c>
    </row>
    <row r="1127" spans="1:8" ht="15.75" x14ac:dyDescent="0.25">
      <c r="A1127" s="157" t="s">
        <v>429</v>
      </c>
      <c r="B1127" s="148" t="str">
        <f t="shared" si="20"/>
        <v>1236</v>
      </c>
      <c r="C1127" s="165" t="s">
        <v>431</v>
      </c>
      <c r="D1127" s="148">
        <v>148400.51</v>
      </c>
      <c r="E1127" s="148">
        <v>0</v>
      </c>
      <c r="F1127" s="148">
        <v>148400.51</v>
      </c>
      <c r="G1127" s="148">
        <v>0</v>
      </c>
      <c r="H1127" s="158">
        <v>148400.51</v>
      </c>
    </row>
    <row r="1128" spans="1:8" ht="15.75" x14ac:dyDescent="0.25">
      <c r="A1128" s="157" t="s">
        <v>432</v>
      </c>
      <c r="B1128" s="148" t="str">
        <f t="shared" si="20"/>
        <v>1310</v>
      </c>
      <c r="C1128" s="165" t="s">
        <v>433</v>
      </c>
      <c r="D1128" s="148">
        <v>0</v>
      </c>
      <c r="E1128" s="148">
        <v>0</v>
      </c>
      <c r="F1128" s="148">
        <v>0</v>
      </c>
      <c r="G1128" s="148">
        <v>0</v>
      </c>
      <c r="H1128" s="158">
        <v>0</v>
      </c>
    </row>
    <row r="1129" spans="1:8" ht="15.75" x14ac:dyDescent="0.25">
      <c r="A1129" s="157" t="s">
        <v>21</v>
      </c>
      <c r="B1129" s="148" t="str">
        <f t="shared" si="20"/>
        <v>1524A</v>
      </c>
      <c r="C1129" s="165" t="s">
        <v>434</v>
      </c>
      <c r="D1129" s="148">
        <v>67330</v>
      </c>
      <c r="E1129" s="148">
        <v>0</v>
      </c>
      <c r="F1129" s="148">
        <v>67330</v>
      </c>
      <c r="G1129" s="148">
        <v>0</v>
      </c>
      <c r="H1129" s="158">
        <v>67330</v>
      </c>
    </row>
    <row r="1130" spans="1:8" ht="15.75" x14ac:dyDescent="0.25">
      <c r="A1130" s="157" t="s">
        <v>284</v>
      </c>
      <c r="B1130" s="148" t="str">
        <f t="shared" si="20"/>
        <v>1649</v>
      </c>
      <c r="C1130" s="151" t="s">
        <v>435</v>
      </c>
      <c r="D1130" s="148">
        <v>0</v>
      </c>
      <c r="E1130" s="148">
        <v>0</v>
      </c>
      <c r="F1130" s="148">
        <v>0</v>
      </c>
      <c r="G1130" s="148">
        <v>0</v>
      </c>
      <c r="H1130" s="158">
        <v>0</v>
      </c>
    </row>
    <row r="1131" spans="1:8" ht="15.75" x14ac:dyDescent="0.25">
      <c r="A1131" s="167" t="s">
        <v>436</v>
      </c>
      <c r="B1131" s="148" t="str">
        <f t="shared" si="20"/>
        <v>1710</v>
      </c>
      <c r="C1131" s="151" t="s">
        <v>437</v>
      </c>
      <c r="D1131" s="148">
        <v>0</v>
      </c>
      <c r="E1131" s="148">
        <v>0</v>
      </c>
      <c r="F1131" s="148">
        <v>0</v>
      </c>
      <c r="G1131" s="148">
        <v>0</v>
      </c>
      <c r="H1131" s="158">
        <v>0</v>
      </c>
    </row>
    <row r="1132" spans="1:8" ht="15.75" x14ac:dyDescent="0.25">
      <c r="A1132" s="167" t="s">
        <v>329</v>
      </c>
      <c r="B1132" s="148" t="str">
        <f t="shared" si="20"/>
        <v>1841</v>
      </c>
      <c r="C1132" s="151" t="s">
        <v>439</v>
      </c>
      <c r="D1132" s="148">
        <v>0</v>
      </c>
      <c r="E1132" s="148">
        <v>0</v>
      </c>
      <c r="F1132" s="148">
        <v>0</v>
      </c>
      <c r="G1132" s="148">
        <v>0</v>
      </c>
      <c r="H1132" s="158">
        <v>0</v>
      </c>
    </row>
    <row r="1133" spans="1:8" ht="15.75" x14ac:dyDescent="0.25">
      <c r="A1133" s="157" t="s">
        <v>440</v>
      </c>
      <c r="B1133" s="148" t="str">
        <f t="shared" si="20"/>
        <v>2024A</v>
      </c>
      <c r="C1133" s="151" t="s">
        <v>441</v>
      </c>
      <c r="D1133" s="148">
        <v>0</v>
      </c>
      <c r="E1133" s="148">
        <v>0</v>
      </c>
      <c r="F1133" s="148">
        <v>0</v>
      </c>
      <c r="G1133" s="148">
        <v>0</v>
      </c>
      <c r="H1133" s="158">
        <v>0</v>
      </c>
    </row>
    <row r="1134" spans="1:8" ht="15.75" x14ac:dyDescent="0.25">
      <c r="A1134" s="157" t="s">
        <v>442</v>
      </c>
      <c r="B1134" s="148" t="str">
        <f t="shared" si="20"/>
        <v>2124A</v>
      </c>
      <c r="C1134" s="151" t="s">
        <v>443</v>
      </c>
      <c r="D1134" s="148">
        <v>0</v>
      </c>
      <c r="E1134" s="148">
        <v>0</v>
      </c>
      <c r="F1134" s="148">
        <v>0</v>
      </c>
      <c r="G1134" s="148">
        <v>0</v>
      </c>
      <c r="H1134" s="158">
        <v>0</v>
      </c>
    </row>
    <row r="1135" spans="1:8" ht="15.75" x14ac:dyDescent="0.25">
      <c r="A1135" s="157" t="s">
        <v>444</v>
      </c>
      <c r="B1135" s="148" t="str">
        <f t="shared" si="20"/>
        <v>2249</v>
      </c>
      <c r="C1135" s="151" t="s">
        <v>445</v>
      </c>
      <c r="D1135" s="148">
        <v>215722.15</v>
      </c>
      <c r="E1135" s="148">
        <v>0</v>
      </c>
      <c r="F1135" s="148">
        <v>215722.15</v>
      </c>
      <c r="G1135" s="148">
        <v>0</v>
      </c>
      <c r="H1135" s="158">
        <v>215722.15</v>
      </c>
    </row>
    <row r="1136" spans="1:8" ht="15.75" x14ac:dyDescent="0.25">
      <c r="A1136" s="157" t="s">
        <v>446</v>
      </c>
      <c r="B1136" s="148" t="str">
        <f t="shared" si="20"/>
        <v>2339</v>
      </c>
      <c r="C1136" s="151" t="s">
        <v>447</v>
      </c>
      <c r="D1136" s="148">
        <v>58.81</v>
      </c>
      <c r="E1136" s="148">
        <v>0</v>
      </c>
      <c r="F1136" s="148">
        <v>58.81</v>
      </c>
      <c r="G1136" s="148">
        <v>0</v>
      </c>
      <c r="H1136" s="158">
        <v>58.81</v>
      </c>
    </row>
    <row r="1137" spans="1:8" ht="15.75" x14ac:dyDescent="0.25">
      <c r="A1137" s="157" t="s">
        <v>448</v>
      </c>
      <c r="B1137" s="148" t="str">
        <f t="shared" si="20"/>
        <v>2449</v>
      </c>
      <c r="C1137" s="151" t="s">
        <v>449</v>
      </c>
      <c r="D1137" s="148">
        <v>0</v>
      </c>
      <c r="E1137" s="148">
        <v>0</v>
      </c>
      <c r="F1137" s="148">
        <v>0</v>
      </c>
      <c r="G1137" s="148">
        <v>0</v>
      </c>
      <c r="H1137" s="158">
        <v>0</v>
      </c>
    </row>
    <row r="1138" spans="1:8" ht="15.75" x14ac:dyDescent="0.25">
      <c r="A1138" s="157" t="s">
        <v>450</v>
      </c>
      <c r="B1138" s="148" t="str">
        <f t="shared" si="20"/>
        <v>2503A</v>
      </c>
      <c r="C1138" s="165" t="s">
        <v>451</v>
      </c>
      <c r="D1138" s="148">
        <v>0</v>
      </c>
      <c r="E1138" s="148">
        <v>0</v>
      </c>
      <c r="F1138" s="148">
        <v>0</v>
      </c>
      <c r="G1138" s="148">
        <v>0</v>
      </c>
      <c r="H1138" s="158">
        <v>0</v>
      </c>
    </row>
    <row r="1139" spans="1:8" ht="15.75" x14ac:dyDescent="0.25">
      <c r="A1139" s="157" t="s">
        <v>452</v>
      </c>
      <c r="B1139" s="148" t="str">
        <f t="shared" si="20"/>
        <v>2604A</v>
      </c>
      <c r="C1139" s="165" t="s">
        <v>453</v>
      </c>
      <c r="D1139" s="148">
        <v>0</v>
      </c>
      <c r="E1139" s="148">
        <v>0</v>
      </c>
      <c r="F1139" s="148">
        <v>0</v>
      </c>
      <c r="G1139" s="148">
        <v>0</v>
      </c>
      <c r="H1139" s="158">
        <v>0</v>
      </c>
    </row>
    <row r="1140" spans="1:8" ht="15.75" x14ac:dyDescent="0.25">
      <c r="A1140" s="157" t="s">
        <v>454</v>
      </c>
      <c r="B1140" s="148" t="str">
        <f t="shared" si="20"/>
        <v>2703A</v>
      </c>
      <c r="C1140" s="151" t="s">
        <v>455</v>
      </c>
      <c r="D1140" s="148">
        <v>1376185.61</v>
      </c>
      <c r="E1140" s="148">
        <v>0</v>
      </c>
      <c r="F1140" s="148">
        <v>1376185.61</v>
      </c>
      <c r="G1140" s="148">
        <v>0</v>
      </c>
      <c r="H1140" s="158">
        <v>1376185.61</v>
      </c>
    </row>
    <row r="1141" spans="1:8" ht="15.75" x14ac:dyDescent="0.25">
      <c r="A1141" s="157" t="s">
        <v>456</v>
      </c>
      <c r="B1141" s="148" t="str">
        <f t="shared" si="20"/>
        <v>2824A</v>
      </c>
      <c r="C1141" s="151" t="s">
        <v>457</v>
      </c>
      <c r="D1141" s="148">
        <v>0</v>
      </c>
      <c r="E1141" s="148">
        <v>0</v>
      </c>
      <c r="F1141" s="148">
        <v>0</v>
      </c>
      <c r="G1141" s="148">
        <v>0</v>
      </c>
      <c r="H1141" s="158">
        <v>0</v>
      </c>
    </row>
    <row r="1142" spans="1:8" ht="15.75" x14ac:dyDescent="0.25">
      <c r="A1142" s="157" t="s">
        <v>458</v>
      </c>
      <c r="B1142" s="148" t="str">
        <f t="shared" si="20"/>
        <v>2934</v>
      </c>
      <c r="C1142" s="165" t="s">
        <v>459</v>
      </c>
      <c r="D1142" s="148">
        <v>810.31999999999994</v>
      </c>
      <c r="E1142" s="148">
        <v>0</v>
      </c>
      <c r="F1142" s="148">
        <v>810.31999999999994</v>
      </c>
      <c r="G1142" s="148">
        <v>0</v>
      </c>
      <c r="H1142" s="158">
        <v>810.31999999999994</v>
      </c>
    </row>
    <row r="1143" spans="1:8" ht="15.75" x14ac:dyDescent="0.25">
      <c r="A1143" s="157" t="s">
        <v>460</v>
      </c>
      <c r="B1143" s="148" t="str">
        <f t="shared" si="20"/>
        <v>3049</v>
      </c>
      <c r="C1143" s="165" t="s">
        <v>461</v>
      </c>
      <c r="D1143" s="148">
        <v>0</v>
      </c>
      <c r="E1143" s="148">
        <v>0</v>
      </c>
      <c r="F1143" s="148">
        <v>0</v>
      </c>
      <c r="G1143" s="148">
        <v>0</v>
      </c>
      <c r="H1143" s="158">
        <v>0</v>
      </c>
    </row>
    <row r="1144" spans="1:8" ht="15.75" x14ac:dyDescent="0.25">
      <c r="A1144" s="157" t="s">
        <v>462</v>
      </c>
      <c r="B1144" s="148" t="str">
        <f t="shared" si="20"/>
        <v>3215</v>
      </c>
      <c r="C1144" s="151" t="s">
        <v>463</v>
      </c>
      <c r="D1144" s="148">
        <v>0</v>
      </c>
      <c r="E1144" s="148">
        <v>0</v>
      </c>
      <c r="F1144" s="148">
        <v>0</v>
      </c>
      <c r="G1144" s="148">
        <v>0</v>
      </c>
      <c r="H1144" s="158">
        <v>0</v>
      </c>
    </row>
    <row r="1145" spans="1:8" ht="15.75" x14ac:dyDescent="0.25">
      <c r="A1145" s="157" t="s">
        <v>464</v>
      </c>
      <c r="B1145" s="148" t="str">
        <f t="shared" si="20"/>
        <v>3303A</v>
      </c>
      <c r="C1145" s="165" t="s">
        <v>465</v>
      </c>
      <c r="D1145" s="148">
        <v>0</v>
      </c>
      <c r="E1145" s="148">
        <v>0</v>
      </c>
      <c r="F1145" s="148">
        <v>0</v>
      </c>
      <c r="G1145" s="148">
        <v>0</v>
      </c>
      <c r="H1145" s="158">
        <v>0</v>
      </c>
    </row>
    <row r="1146" spans="1:8" ht="15.75" x14ac:dyDescent="0.25">
      <c r="A1146" s="157" t="s">
        <v>466</v>
      </c>
      <c r="B1146" s="148" t="str">
        <f t="shared" si="20"/>
        <v>3410</v>
      </c>
      <c r="C1146" s="151" t="s">
        <v>467</v>
      </c>
      <c r="D1146" s="148">
        <v>0</v>
      </c>
      <c r="E1146" s="148">
        <v>0</v>
      </c>
      <c r="F1146" s="148">
        <v>0</v>
      </c>
      <c r="G1146" s="148">
        <v>0</v>
      </c>
      <c r="H1146" s="158">
        <v>0</v>
      </c>
    </row>
    <row r="1147" spans="1:8" ht="15.75" x14ac:dyDescent="0.25">
      <c r="A1147" s="157" t="s">
        <v>468</v>
      </c>
      <c r="B1147" s="148" t="str">
        <f t="shared" si="20"/>
        <v>3509A</v>
      </c>
      <c r="C1147" s="151" t="s">
        <v>469</v>
      </c>
      <c r="D1147" s="148">
        <v>116.78</v>
      </c>
      <c r="E1147" s="148">
        <v>0</v>
      </c>
      <c r="F1147" s="148">
        <v>116.78</v>
      </c>
      <c r="G1147" s="148">
        <v>0</v>
      </c>
      <c r="H1147" s="158">
        <v>116.78</v>
      </c>
    </row>
    <row r="1148" spans="1:8" ht="15.75" x14ac:dyDescent="0.25">
      <c r="A1148" s="157" t="s">
        <v>470</v>
      </c>
      <c r="B1148" s="148" t="str">
        <f t="shared" si="20"/>
        <v>3611</v>
      </c>
      <c r="C1148" s="151" t="s">
        <v>471</v>
      </c>
      <c r="D1148" s="148">
        <v>251.85000000000002</v>
      </c>
      <c r="E1148" s="148">
        <v>0</v>
      </c>
      <c r="F1148" s="148">
        <v>251.85000000000002</v>
      </c>
      <c r="G1148" s="148">
        <v>0</v>
      </c>
      <c r="H1148" s="158">
        <v>251.85000000000002</v>
      </c>
    </row>
    <row r="1149" spans="1:8" ht="15.75" x14ac:dyDescent="0.25">
      <c r="A1149" s="157" t="s">
        <v>472</v>
      </c>
      <c r="B1149" s="148" t="str">
        <f t="shared" si="20"/>
        <v>3730</v>
      </c>
      <c r="C1149" s="151" t="s">
        <v>473</v>
      </c>
      <c r="D1149" s="148">
        <v>3049.0600000000004</v>
      </c>
      <c r="E1149" s="148">
        <v>0</v>
      </c>
      <c r="F1149" s="148">
        <v>3049.0600000000004</v>
      </c>
      <c r="G1149" s="148">
        <v>0</v>
      </c>
      <c r="H1149" s="158">
        <v>3049.0600000000004</v>
      </c>
    </row>
    <row r="1150" spans="1:8" ht="15.75" x14ac:dyDescent="0.25">
      <c r="A1150" s="157" t="s">
        <v>474</v>
      </c>
      <c r="B1150" s="148" t="str">
        <f t="shared" si="20"/>
        <v>3831</v>
      </c>
      <c r="C1150" s="151" t="s">
        <v>475</v>
      </c>
      <c r="D1150" s="148">
        <v>0</v>
      </c>
      <c r="E1150" s="148">
        <v>0</v>
      </c>
      <c r="F1150" s="148">
        <v>0</v>
      </c>
      <c r="G1150" s="148">
        <v>0</v>
      </c>
      <c r="H1150" s="158">
        <v>0</v>
      </c>
    </row>
    <row r="1151" spans="1:8" ht="15.75" x14ac:dyDescent="0.25">
      <c r="A1151" s="157" t="s">
        <v>476</v>
      </c>
      <c r="B1151" s="148" t="str">
        <f t="shared" si="20"/>
        <v>3909A</v>
      </c>
      <c r="C1151" s="151" t="s">
        <v>477</v>
      </c>
      <c r="D1151" s="148">
        <v>0</v>
      </c>
      <c r="E1151" s="148">
        <v>0</v>
      </c>
      <c r="F1151" s="148">
        <v>0</v>
      </c>
      <c r="G1151" s="148">
        <v>0</v>
      </c>
      <c r="H1151" s="158">
        <v>0</v>
      </c>
    </row>
    <row r="1152" spans="1:8" ht="15.75" x14ac:dyDescent="0.25">
      <c r="A1152" s="157" t="s">
        <v>478</v>
      </c>
      <c r="B1152" s="148" t="str">
        <f t="shared" si="20"/>
        <v>4012</v>
      </c>
      <c r="C1152" s="151" t="s">
        <v>479</v>
      </c>
      <c r="D1152" s="148">
        <v>6421.38</v>
      </c>
      <c r="E1152" s="148">
        <v>0</v>
      </c>
      <c r="F1152" s="148">
        <v>6421.38</v>
      </c>
      <c r="G1152" s="148">
        <v>0</v>
      </c>
      <c r="H1152" s="158">
        <v>6421.38</v>
      </c>
    </row>
    <row r="1153" spans="1:8" ht="15.75" x14ac:dyDescent="0.25">
      <c r="A1153" s="157" t="s">
        <v>478</v>
      </c>
      <c r="B1153" s="148" t="str">
        <f t="shared" si="20"/>
        <v>4033</v>
      </c>
      <c r="C1153" s="151" t="s">
        <v>480</v>
      </c>
      <c r="D1153" s="148">
        <v>252.83999999999997</v>
      </c>
      <c r="E1153" s="148">
        <v>0</v>
      </c>
      <c r="F1153" s="148">
        <v>252.83999999999997</v>
      </c>
      <c r="G1153" s="148">
        <v>0</v>
      </c>
      <c r="H1153" s="158">
        <v>252.83999999999997</v>
      </c>
    </row>
    <row r="1154" spans="1:8" ht="15.75" x14ac:dyDescent="0.25">
      <c r="A1154" s="157" t="s">
        <v>481</v>
      </c>
      <c r="B1154" s="148" t="str">
        <f t="shared" si="20"/>
        <v>4110</v>
      </c>
      <c r="C1154" s="165" t="s">
        <v>482</v>
      </c>
      <c r="D1154" s="148">
        <v>3165.3199999999997</v>
      </c>
      <c r="E1154" s="148">
        <v>0</v>
      </c>
      <c r="F1154" s="148">
        <v>3165.3199999999997</v>
      </c>
      <c r="G1154" s="148">
        <v>0</v>
      </c>
      <c r="H1154" s="158">
        <v>3165.3199999999997</v>
      </c>
    </row>
    <row r="1155" spans="1:8" ht="15.75" x14ac:dyDescent="0.25">
      <c r="A1155" s="157" t="s">
        <v>481</v>
      </c>
      <c r="B1155" s="148" t="str">
        <f t="shared" si="20"/>
        <v>4128</v>
      </c>
      <c r="C1155" s="165" t="s">
        <v>483</v>
      </c>
      <c r="D1155" s="148">
        <v>2371770.5499999998</v>
      </c>
      <c r="E1155" s="148">
        <v>0</v>
      </c>
      <c r="F1155" s="148">
        <v>2371770.5499999998</v>
      </c>
      <c r="G1155" s="148">
        <v>0</v>
      </c>
      <c r="H1155" s="158">
        <v>2371770.5499999998</v>
      </c>
    </row>
    <row r="1156" spans="1:8" ht="15.75" x14ac:dyDescent="0.25">
      <c r="A1156" s="157" t="s">
        <v>481</v>
      </c>
      <c r="B1156" s="148" t="str">
        <f t="shared" si="20"/>
        <v>4125</v>
      </c>
      <c r="C1156" s="168" t="s">
        <v>484</v>
      </c>
      <c r="D1156" s="148">
        <v>0</v>
      </c>
      <c r="E1156" s="148">
        <v>0</v>
      </c>
      <c r="F1156" s="148">
        <v>0</v>
      </c>
      <c r="G1156" s="148">
        <v>0</v>
      </c>
      <c r="H1156" s="158">
        <v>0</v>
      </c>
    </row>
    <row r="1157" spans="1:8" ht="15.75" x14ac:dyDescent="0.25">
      <c r="A1157" s="157" t="s">
        <v>485</v>
      </c>
      <c r="B1157" s="148" t="str">
        <f t="shared" si="20"/>
        <v>4210</v>
      </c>
      <c r="C1157" s="165" t="s">
        <v>486</v>
      </c>
      <c r="D1157" s="148">
        <v>7731.2099999999991</v>
      </c>
      <c r="E1157" s="148">
        <v>0</v>
      </c>
      <c r="F1157" s="148">
        <v>7731.2099999999991</v>
      </c>
      <c r="G1157" s="148">
        <v>0</v>
      </c>
      <c r="H1157" s="158">
        <v>7731.2099999999991</v>
      </c>
    </row>
    <row r="1158" spans="1:8" ht="15.75" x14ac:dyDescent="0.25">
      <c r="A1158" s="157" t="s">
        <v>248</v>
      </c>
      <c r="B1158" s="148" t="str">
        <f t="shared" si="20"/>
        <v>4316</v>
      </c>
      <c r="C1158" s="165" t="s">
        <v>487</v>
      </c>
      <c r="D1158" s="148">
        <v>2081674.38</v>
      </c>
      <c r="E1158" s="148">
        <v>0</v>
      </c>
      <c r="F1158" s="148">
        <v>2081674.38</v>
      </c>
      <c r="G1158" s="148">
        <v>0</v>
      </c>
      <c r="H1158" s="158">
        <v>2081674.38</v>
      </c>
    </row>
    <row r="1159" spans="1:8" ht="15.75" x14ac:dyDescent="0.25">
      <c r="A1159" s="157" t="s">
        <v>248</v>
      </c>
      <c r="B1159" s="148" t="str">
        <f t="shared" si="20"/>
        <v>4325</v>
      </c>
      <c r="C1159" s="168" t="s">
        <v>488</v>
      </c>
      <c r="D1159" s="148">
        <v>0</v>
      </c>
      <c r="E1159" s="148">
        <v>0</v>
      </c>
      <c r="F1159" s="148">
        <v>0</v>
      </c>
      <c r="G1159" s="148">
        <v>0</v>
      </c>
      <c r="H1159" s="158">
        <v>0</v>
      </c>
    </row>
    <row r="1160" spans="1:8" ht="15.75" x14ac:dyDescent="0.25">
      <c r="A1160" s="157" t="s">
        <v>489</v>
      </c>
      <c r="B1160" s="148" t="str">
        <f t="shared" si="20"/>
        <v>4435</v>
      </c>
      <c r="C1160" s="165" t="s">
        <v>490</v>
      </c>
      <c r="D1160" s="148">
        <v>0</v>
      </c>
      <c r="E1160" s="148">
        <v>0</v>
      </c>
      <c r="F1160" s="148">
        <v>0</v>
      </c>
      <c r="G1160" s="148">
        <v>0</v>
      </c>
      <c r="H1160" s="158">
        <v>0</v>
      </c>
    </row>
    <row r="1161" spans="1:8" ht="15.75" x14ac:dyDescent="0.25">
      <c r="A1161" s="157" t="s">
        <v>491</v>
      </c>
      <c r="B1161" s="148" t="str">
        <f t="shared" si="20"/>
        <v>4510</v>
      </c>
      <c r="C1161" s="165" t="s">
        <v>492</v>
      </c>
      <c r="D1161" s="148">
        <v>0</v>
      </c>
      <c r="E1161" s="148">
        <v>0</v>
      </c>
      <c r="F1161" s="148">
        <v>0</v>
      </c>
      <c r="G1161" s="148">
        <v>0</v>
      </c>
      <c r="H1161" s="158">
        <v>0</v>
      </c>
    </row>
    <row r="1162" spans="1:8" ht="15.75" x14ac:dyDescent="0.25">
      <c r="A1162" s="157" t="s">
        <v>493</v>
      </c>
      <c r="B1162" s="148" t="str">
        <f t="shared" si="20"/>
        <v>4612</v>
      </c>
      <c r="C1162" s="165" t="s">
        <v>494</v>
      </c>
      <c r="D1162" s="148">
        <v>12301.76</v>
      </c>
      <c r="E1162" s="148">
        <v>0</v>
      </c>
      <c r="F1162" s="148">
        <v>12301.76</v>
      </c>
      <c r="G1162" s="148">
        <v>0</v>
      </c>
      <c r="H1162" s="158">
        <v>12301.76</v>
      </c>
    </row>
    <row r="1163" spans="1:8" ht="15.75" x14ac:dyDescent="0.25">
      <c r="A1163" s="157" t="s">
        <v>495</v>
      </c>
      <c r="B1163" s="148" t="str">
        <f t="shared" si="20"/>
        <v>4711</v>
      </c>
      <c r="C1163" s="165" t="s">
        <v>496</v>
      </c>
      <c r="D1163" s="148">
        <v>4542.6899999999996</v>
      </c>
      <c r="E1163" s="148">
        <v>0</v>
      </c>
      <c r="F1163" s="148">
        <v>4542.6899999999996</v>
      </c>
      <c r="G1163" s="148">
        <v>0</v>
      </c>
      <c r="H1163" s="158">
        <v>4542.6899999999996</v>
      </c>
    </row>
    <row r="1164" spans="1:8" ht="15.75" x14ac:dyDescent="0.25">
      <c r="A1164" s="157" t="s">
        <v>497</v>
      </c>
      <c r="B1164" s="148" t="str">
        <f t="shared" si="20"/>
        <v>4815</v>
      </c>
      <c r="C1164" s="165" t="s">
        <v>498</v>
      </c>
      <c r="D1164" s="148">
        <v>6825.42</v>
      </c>
      <c r="E1164" s="148">
        <v>0</v>
      </c>
      <c r="F1164" s="148">
        <v>6825.42</v>
      </c>
      <c r="G1164" s="148">
        <v>0</v>
      </c>
      <c r="H1164" s="158">
        <v>6825.42</v>
      </c>
    </row>
    <row r="1165" spans="1:8" ht="15.75" x14ac:dyDescent="0.25">
      <c r="A1165" s="157" t="s">
        <v>499</v>
      </c>
      <c r="B1165" s="148" t="str">
        <f t="shared" si="20"/>
        <v>4949</v>
      </c>
      <c r="C1165" s="165" t="s">
        <v>500</v>
      </c>
      <c r="D1165" s="148">
        <v>0</v>
      </c>
      <c r="E1165" s="148">
        <v>0</v>
      </c>
      <c r="F1165" s="148">
        <v>0</v>
      </c>
      <c r="G1165" s="148">
        <v>0</v>
      </c>
      <c r="H1165" s="158">
        <v>0</v>
      </c>
    </row>
    <row r="1166" spans="1:8" ht="15.75" x14ac:dyDescent="0.25">
      <c r="A1166" s="157" t="s">
        <v>501</v>
      </c>
      <c r="B1166" s="148" t="str">
        <f t="shared" si="20"/>
        <v>5019A</v>
      </c>
      <c r="C1166" s="165" t="s">
        <v>502</v>
      </c>
      <c r="D1166" s="148">
        <v>2914.08</v>
      </c>
      <c r="E1166" s="148">
        <v>0</v>
      </c>
      <c r="F1166" s="148">
        <v>2914.08</v>
      </c>
      <c r="G1166" s="148">
        <v>0</v>
      </c>
      <c r="H1166" s="158">
        <v>2914.08</v>
      </c>
    </row>
    <row r="1167" spans="1:8" ht="15.75" x14ac:dyDescent="0.25">
      <c r="A1167" s="157" t="s">
        <v>503</v>
      </c>
      <c r="B1167" s="148" t="str">
        <f t="shared" si="20"/>
        <v>5119A</v>
      </c>
      <c r="C1167" s="165" t="s">
        <v>504</v>
      </c>
      <c r="D1167" s="148">
        <v>9821.6400000000012</v>
      </c>
      <c r="E1167" s="148">
        <v>0</v>
      </c>
      <c r="F1167" s="148">
        <v>9821.6400000000012</v>
      </c>
      <c r="G1167" s="148">
        <v>0</v>
      </c>
      <c r="H1167" s="158">
        <v>9821.6400000000012</v>
      </c>
    </row>
    <row r="1168" spans="1:8" ht="15.75" x14ac:dyDescent="0.25">
      <c r="A1168" s="157" t="s">
        <v>505</v>
      </c>
      <c r="B1168" s="148" t="str">
        <f t="shared" si="20"/>
        <v>5219A</v>
      </c>
      <c r="C1168" s="165" t="s">
        <v>506</v>
      </c>
      <c r="D1168" s="148">
        <v>0</v>
      </c>
      <c r="E1168" s="148">
        <v>0</v>
      </c>
      <c r="F1168" s="148">
        <v>0</v>
      </c>
      <c r="G1168" s="148">
        <v>0</v>
      </c>
      <c r="H1168" s="158">
        <v>0</v>
      </c>
    </row>
    <row r="1169" spans="1:8" ht="15.75" x14ac:dyDescent="0.25">
      <c r="A1169" s="157" t="s">
        <v>507</v>
      </c>
      <c r="B1169" s="148" t="str">
        <f t="shared" si="20"/>
        <v>5319A</v>
      </c>
      <c r="C1169" s="165" t="s">
        <v>508</v>
      </c>
      <c r="D1169" s="148">
        <v>0</v>
      </c>
      <c r="E1169" s="148">
        <v>0</v>
      </c>
      <c r="F1169" s="148">
        <v>0</v>
      </c>
      <c r="G1169" s="148">
        <v>0</v>
      </c>
      <c r="H1169" s="158">
        <v>0</v>
      </c>
    </row>
    <row r="1170" spans="1:8" ht="15.75" x14ac:dyDescent="0.25">
      <c r="A1170" s="157" t="s">
        <v>270</v>
      </c>
      <c r="B1170" s="148" t="str">
        <f t="shared" si="20"/>
        <v>5438</v>
      </c>
      <c r="C1170" s="165" t="s">
        <v>509</v>
      </c>
      <c r="D1170" s="148">
        <v>1085.24</v>
      </c>
      <c r="E1170" s="148">
        <v>0</v>
      </c>
      <c r="F1170" s="148">
        <v>1085.24</v>
      </c>
      <c r="G1170" s="148">
        <v>0</v>
      </c>
      <c r="H1170" s="158">
        <v>1085.24</v>
      </c>
    </row>
    <row r="1171" spans="1:8" ht="15.75" x14ac:dyDescent="0.25">
      <c r="A1171" s="157" t="s">
        <v>264</v>
      </c>
      <c r="B1171" s="148" t="str">
        <f t="shared" si="20"/>
        <v>5526</v>
      </c>
      <c r="C1171" s="165" t="s">
        <v>510</v>
      </c>
      <c r="D1171" s="148">
        <v>76793.319999999992</v>
      </c>
      <c r="E1171" s="148">
        <v>0</v>
      </c>
      <c r="F1171" s="148">
        <v>76793.319999999992</v>
      </c>
      <c r="G1171" s="148">
        <v>0</v>
      </c>
      <c r="H1171" s="158">
        <v>76793.319999999992</v>
      </c>
    </row>
    <row r="1172" spans="1:8" ht="15.75" x14ac:dyDescent="0.25">
      <c r="A1172" s="157" t="s">
        <v>276</v>
      </c>
      <c r="B1172" s="148" t="str">
        <f t="shared" si="20"/>
        <v>5719A</v>
      </c>
      <c r="C1172" s="165" t="s">
        <v>511</v>
      </c>
      <c r="D1172" s="148">
        <v>0</v>
      </c>
      <c r="E1172" s="148">
        <v>0</v>
      </c>
      <c r="F1172" s="148">
        <v>0</v>
      </c>
      <c r="G1172" s="148">
        <v>0</v>
      </c>
      <c r="H1172" s="158">
        <v>0</v>
      </c>
    </row>
    <row r="1173" spans="1:8" ht="15.75" x14ac:dyDescent="0.25">
      <c r="A1173" s="157" t="s">
        <v>512</v>
      </c>
      <c r="B1173" s="148" t="str">
        <f t="shared" si="20"/>
        <v>5819A</v>
      </c>
      <c r="C1173" s="165" t="s">
        <v>513</v>
      </c>
      <c r="D1173" s="148">
        <v>3123398.61</v>
      </c>
      <c r="E1173" s="148">
        <v>0</v>
      </c>
      <c r="F1173" s="148">
        <v>3123398.61</v>
      </c>
      <c r="G1173" s="148">
        <v>0</v>
      </c>
      <c r="H1173" s="158">
        <v>3123398.61</v>
      </c>
    </row>
    <row r="1174" spans="1:8" ht="15.75" x14ac:dyDescent="0.25">
      <c r="A1174" s="157" t="s">
        <v>512</v>
      </c>
      <c r="B1174" s="148" t="str">
        <f t="shared" si="20"/>
        <v>5829</v>
      </c>
      <c r="C1174" s="165" t="s">
        <v>514</v>
      </c>
      <c r="D1174" s="148">
        <v>0</v>
      </c>
      <c r="E1174" s="148">
        <v>0</v>
      </c>
      <c r="F1174" s="148">
        <v>0</v>
      </c>
      <c r="G1174" s="148">
        <v>0</v>
      </c>
      <c r="H1174" s="158">
        <v>0</v>
      </c>
    </row>
    <row r="1175" spans="1:8" ht="15.75" x14ac:dyDescent="0.25">
      <c r="A1175" s="157" t="s">
        <v>515</v>
      </c>
      <c r="B1175" s="148" t="str">
        <f t="shared" si="20"/>
        <v>5919A</v>
      </c>
      <c r="C1175" s="165" t="s">
        <v>516</v>
      </c>
      <c r="D1175" s="148">
        <v>0</v>
      </c>
      <c r="E1175" s="148">
        <v>0</v>
      </c>
      <c r="F1175" s="148">
        <v>0</v>
      </c>
      <c r="G1175" s="148">
        <v>0</v>
      </c>
      <c r="H1175" s="158">
        <v>0</v>
      </c>
    </row>
    <row r="1176" spans="1:8" ht="15.75" x14ac:dyDescent="0.25">
      <c r="A1176" s="157" t="s">
        <v>274</v>
      </c>
      <c r="B1176" s="148" t="str">
        <f t="shared" si="20"/>
        <v>6019A</v>
      </c>
      <c r="C1176" s="151" t="s">
        <v>517</v>
      </c>
      <c r="D1176" s="148">
        <v>534</v>
      </c>
      <c r="E1176" s="148">
        <v>0</v>
      </c>
      <c r="F1176" s="148">
        <v>534</v>
      </c>
      <c r="G1176" s="148">
        <v>0</v>
      </c>
      <c r="H1176" s="158">
        <v>534</v>
      </c>
    </row>
    <row r="1177" spans="1:8" ht="15.75" x14ac:dyDescent="0.25">
      <c r="A1177" s="157" t="s">
        <v>518</v>
      </c>
      <c r="B1177" s="148" t="str">
        <f t="shared" si="20"/>
        <v>6119A</v>
      </c>
      <c r="C1177" s="151" t="s">
        <v>519</v>
      </c>
      <c r="D1177" s="148">
        <v>0</v>
      </c>
      <c r="E1177" s="148">
        <v>0</v>
      </c>
      <c r="F1177" s="148">
        <v>0</v>
      </c>
      <c r="G1177" s="148">
        <v>0</v>
      </c>
      <c r="H1177" s="158">
        <v>0</v>
      </c>
    </row>
    <row r="1178" spans="1:8" ht="15.75" x14ac:dyDescent="0.25">
      <c r="A1178" s="157" t="s">
        <v>520</v>
      </c>
      <c r="B1178" s="148" t="str">
        <f t="shared" si="20"/>
        <v>6249</v>
      </c>
      <c r="C1178" s="165" t="s">
        <v>521</v>
      </c>
      <c r="D1178" s="148">
        <v>11528.7</v>
      </c>
      <c r="E1178" s="148">
        <v>0</v>
      </c>
      <c r="F1178" s="148">
        <v>11528.7</v>
      </c>
      <c r="G1178" s="148">
        <v>0</v>
      </c>
      <c r="H1178" s="158">
        <v>11528.7</v>
      </c>
    </row>
    <row r="1179" spans="1:8" ht="15.75" x14ac:dyDescent="0.25">
      <c r="A1179" s="157" t="s">
        <v>522</v>
      </c>
      <c r="B1179" s="148" t="str">
        <f t="shared" si="20"/>
        <v>6329</v>
      </c>
      <c r="C1179" s="165" t="s">
        <v>523</v>
      </c>
      <c r="D1179" s="148">
        <v>7638.54</v>
      </c>
      <c r="E1179" s="148">
        <v>0</v>
      </c>
      <c r="F1179" s="148">
        <v>7638.54</v>
      </c>
      <c r="G1179" s="148">
        <v>0</v>
      </c>
      <c r="H1179" s="158">
        <v>7638.54</v>
      </c>
    </row>
    <row r="1180" spans="1:8" ht="15.75" x14ac:dyDescent="0.25">
      <c r="A1180" s="157" t="s">
        <v>524</v>
      </c>
      <c r="B1180" s="148" t="str">
        <f t="shared" si="20"/>
        <v>6407</v>
      </c>
      <c r="C1180" s="165" t="s">
        <v>525</v>
      </c>
      <c r="D1180" s="148">
        <v>1314</v>
      </c>
      <c r="E1180" s="148">
        <v>0</v>
      </c>
      <c r="F1180" s="148">
        <v>1314</v>
      </c>
      <c r="G1180" s="148">
        <v>0</v>
      </c>
      <c r="H1180" s="158">
        <v>1314</v>
      </c>
    </row>
    <row r="1181" spans="1:8" ht="15.75" x14ac:dyDescent="0.25">
      <c r="A1181" s="157" t="s">
        <v>526</v>
      </c>
      <c r="B1181" s="148" t="str">
        <f t="shared" ref="B1181:B1211" si="21">C1181</f>
        <v>6519A</v>
      </c>
      <c r="C1181" s="165" t="s">
        <v>527</v>
      </c>
      <c r="D1181" s="148">
        <v>0</v>
      </c>
      <c r="E1181" s="148">
        <v>0</v>
      </c>
      <c r="F1181" s="148">
        <v>0</v>
      </c>
      <c r="G1181" s="148">
        <v>0</v>
      </c>
      <c r="H1181" s="158">
        <v>0</v>
      </c>
    </row>
    <row r="1182" spans="1:8" ht="15.75" x14ac:dyDescent="0.25">
      <c r="A1182" s="157" t="s">
        <v>528</v>
      </c>
      <c r="B1182" s="148" t="str">
        <f t="shared" si="21"/>
        <v>6619A</v>
      </c>
      <c r="C1182" s="165" t="s">
        <v>529</v>
      </c>
      <c r="D1182" s="148">
        <v>0</v>
      </c>
      <c r="E1182" s="148">
        <v>0</v>
      </c>
      <c r="F1182" s="148">
        <v>0</v>
      </c>
      <c r="G1182" s="148">
        <v>0</v>
      </c>
      <c r="H1182" s="158">
        <v>0</v>
      </c>
    </row>
    <row r="1183" spans="1:8" ht="15.75" x14ac:dyDescent="0.25">
      <c r="A1183" s="157" t="s">
        <v>530</v>
      </c>
      <c r="B1183" s="148" t="str">
        <f t="shared" si="21"/>
        <v>6709A</v>
      </c>
      <c r="C1183" s="165" t="s">
        <v>531</v>
      </c>
      <c r="D1183" s="148">
        <v>1063.9899999999998</v>
      </c>
      <c r="E1183" s="148">
        <v>0</v>
      </c>
      <c r="F1183" s="148">
        <v>1063.9899999999998</v>
      </c>
      <c r="G1183" s="148">
        <v>0</v>
      </c>
      <c r="H1183" s="158">
        <v>1063.9899999999998</v>
      </c>
    </row>
    <row r="1184" spans="1:8" ht="15.75" x14ac:dyDescent="0.25">
      <c r="A1184" s="157" t="s">
        <v>530</v>
      </c>
      <c r="B1184" s="148" t="str">
        <f t="shared" si="21"/>
        <v>6733</v>
      </c>
      <c r="C1184" s="165" t="s">
        <v>532</v>
      </c>
      <c r="D1184" s="148">
        <v>0</v>
      </c>
      <c r="E1184" s="148">
        <v>0</v>
      </c>
      <c r="F1184" s="148">
        <v>0</v>
      </c>
      <c r="G1184" s="148">
        <v>0</v>
      </c>
      <c r="H1184" s="158">
        <v>0</v>
      </c>
    </row>
    <row r="1185" spans="1:8" ht="15.75" x14ac:dyDescent="0.25">
      <c r="A1185" s="157" t="s">
        <v>533</v>
      </c>
      <c r="B1185" s="148" t="str">
        <f t="shared" si="21"/>
        <v>6840</v>
      </c>
      <c r="C1185" s="168" t="s">
        <v>534</v>
      </c>
      <c r="D1185" s="148">
        <v>65.89</v>
      </c>
      <c r="E1185" s="148">
        <v>0</v>
      </c>
      <c r="F1185" s="148">
        <v>65.89</v>
      </c>
      <c r="G1185" s="148">
        <v>0</v>
      </c>
      <c r="H1185" s="158">
        <v>65.89</v>
      </c>
    </row>
    <row r="1186" spans="1:8" ht="15.75" x14ac:dyDescent="0.25">
      <c r="A1186" s="157" t="s">
        <v>535</v>
      </c>
      <c r="B1186" s="148" t="str">
        <f t="shared" si="21"/>
        <v>7208</v>
      </c>
      <c r="C1186" s="165" t="s">
        <v>536</v>
      </c>
      <c r="D1186" s="148">
        <v>1292.5</v>
      </c>
      <c r="E1186" s="148">
        <v>0</v>
      </c>
      <c r="F1186" s="148">
        <v>1292.5</v>
      </c>
      <c r="G1186" s="148">
        <v>0</v>
      </c>
      <c r="H1186" s="158">
        <v>1292.5</v>
      </c>
    </row>
    <row r="1187" spans="1:8" ht="15.75" x14ac:dyDescent="0.25">
      <c r="A1187" s="157" t="s">
        <v>347</v>
      </c>
      <c r="B1187" s="148" t="str">
        <f t="shared" si="21"/>
        <v>7305A</v>
      </c>
      <c r="C1187" s="165" t="s">
        <v>537</v>
      </c>
      <c r="D1187" s="148">
        <v>0</v>
      </c>
      <c r="E1187" s="148">
        <v>0</v>
      </c>
      <c r="F1187" s="148">
        <v>0</v>
      </c>
      <c r="G1187" s="148">
        <v>0</v>
      </c>
      <c r="H1187" s="158">
        <v>0</v>
      </c>
    </row>
    <row r="1188" spans="1:8" ht="15.75" x14ac:dyDescent="0.25">
      <c r="A1188" s="157" t="s">
        <v>538</v>
      </c>
      <c r="B1188" s="148" t="str">
        <f t="shared" si="21"/>
        <v>7405A</v>
      </c>
      <c r="C1188" s="165" t="s">
        <v>539</v>
      </c>
      <c r="D1188" s="148">
        <v>118336.29000000001</v>
      </c>
      <c r="E1188" s="148">
        <v>0</v>
      </c>
      <c r="F1188" s="148">
        <v>118336.29000000001</v>
      </c>
      <c r="G1188" s="148">
        <v>0</v>
      </c>
      <c r="H1188" s="158">
        <v>118336.29000000001</v>
      </c>
    </row>
    <row r="1189" spans="1:8" ht="15.75" x14ac:dyDescent="0.25">
      <c r="A1189" s="157" t="s">
        <v>538</v>
      </c>
      <c r="B1189" s="148" t="str">
        <f t="shared" si="21"/>
        <v>7425</v>
      </c>
      <c r="C1189" s="168" t="s">
        <v>540</v>
      </c>
      <c r="D1189" s="148">
        <v>0</v>
      </c>
      <c r="E1189" s="148">
        <v>0</v>
      </c>
      <c r="F1189" s="148">
        <v>0</v>
      </c>
      <c r="G1189" s="148">
        <v>0</v>
      </c>
      <c r="H1189" s="158">
        <v>0</v>
      </c>
    </row>
    <row r="1190" spans="1:8" ht="15.75" x14ac:dyDescent="0.25">
      <c r="A1190" s="157" t="s">
        <v>541</v>
      </c>
      <c r="B1190" s="148" t="str">
        <f t="shared" si="21"/>
        <v>7538</v>
      </c>
      <c r="C1190" s="151" t="s">
        <v>542</v>
      </c>
      <c r="D1190" s="148">
        <v>6756.67</v>
      </c>
      <c r="E1190" s="148">
        <v>0</v>
      </c>
      <c r="F1190" s="148">
        <v>6756.67</v>
      </c>
      <c r="G1190" s="148">
        <v>0</v>
      </c>
      <c r="H1190" s="158">
        <v>6756.67</v>
      </c>
    </row>
    <row r="1191" spans="1:8" ht="15.75" x14ac:dyDescent="0.25">
      <c r="A1191" s="157" t="s">
        <v>541</v>
      </c>
      <c r="B1191" s="148" t="str">
        <f t="shared" si="21"/>
        <v>7525</v>
      </c>
      <c r="C1191" s="166" t="s">
        <v>543</v>
      </c>
      <c r="D1191" s="148">
        <v>0</v>
      </c>
      <c r="E1191" s="148">
        <v>0</v>
      </c>
      <c r="F1191" s="148">
        <v>0</v>
      </c>
      <c r="G1191" s="148">
        <v>0</v>
      </c>
      <c r="H1191" s="158">
        <v>0</v>
      </c>
    </row>
    <row r="1192" spans="1:8" ht="15.75" x14ac:dyDescent="0.25">
      <c r="A1192" s="157" t="s">
        <v>544</v>
      </c>
      <c r="B1192" s="148" t="str">
        <f t="shared" si="21"/>
        <v>7932</v>
      </c>
      <c r="C1192" s="165" t="s">
        <v>545</v>
      </c>
      <c r="D1192" s="148">
        <v>0</v>
      </c>
      <c r="E1192" s="148">
        <v>0</v>
      </c>
      <c r="F1192" s="148">
        <v>0</v>
      </c>
      <c r="G1192" s="148">
        <v>0</v>
      </c>
      <c r="H1192" s="158">
        <v>0</v>
      </c>
    </row>
    <row r="1193" spans="1:8" ht="15.75" x14ac:dyDescent="0.25">
      <c r="A1193" s="157" t="s">
        <v>548</v>
      </c>
      <c r="B1193" s="148" t="str">
        <f t="shared" si="21"/>
        <v>8132</v>
      </c>
      <c r="C1193" s="165" t="s">
        <v>549</v>
      </c>
      <c r="D1193" s="148">
        <v>0</v>
      </c>
      <c r="E1193" s="148">
        <v>0</v>
      </c>
      <c r="F1193" s="148">
        <v>0</v>
      </c>
      <c r="G1193" s="148">
        <v>0</v>
      </c>
      <c r="H1193" s="158">
        <v>0</v>
      </c>
    </row>
    <row r="1194" spans="1:8" ht="15.75" x14ac:dyDescent="0.25">
      <c r="A1194" s="157" t="s">
        <v>333</v>
      </c>
      <c r="B1194" s="148" t="str">
        <f t="shared" si="21"/>
        <v>8440</v>
      </c>
      <c r="C1194" s="165" t="s">
        <v>552</v>
      </c>
      <c r="D1194" s="148">
        <v>0</v>
      </c>
      <c r="E1194" s="148">
        <v>0</v>
      </c>
      <c r="F1194" s="148">
        <v>0</v>
      </c>
      <c r="G1194" s="148">
        <v>0</v>
      </c>
      <c r="H1194" s="158">
        <v>0</v>
      </c>
    </row>
    <row r="1195" spans="1:8" ht="15.75" x14ac:dyDescent="0.25">
      <c r="A1195" s="157" t="s">
        <v>553</v>
      </c>
      <c r="B1195" s="148" t="str">
        <f t="shared" si="21"/>
        <v>8809A</v>
      </c>
      <c r="C1195" s="165" t="s">
        <v>554</v>
      </c>
      <c r="D1195" s="148">
        <v>1888.3799999999999</v>
      </c>
      <c r="E1195" s="148">
        <v>0</v>
      </c>
      <c r="F1195" s="148">
        <v>1888.3799999999999</v>
      </c>
      <c r="G1195" s="148">
        <v>0</v>
      </c>
      <c r="H1195" s="158">
        <v>1888.3799999999999</v>
      </c>
    </row>
    <row r="1196" spans="1:8" ht="15.75" x14ac:dyDescent="0.25">
      <c r="A1196" s="157" t="s">
        <v>555</v>
      </c>
      <c r="B1196" s="148" t="str">
        <f t="shared" si="21"/>
        <v>9040</v>
      </c>
      <c r="C1196" s="151" t="s">
        <v>556</v>
      </c>
      <c r="D1196" s="148">
        <v>0</v>
      </c>
      <c r="E1196" s="148">
        <v>0</v>
      </c>
      <c r="F1196" s="148">
        <v>0</v>
      </c>
      <c r="G1196" s="148">
        <v>0</v>
      </c>
      <c r="H1196" s="158">
        <v>0</v>
      </c>
    </row>
    <row r="1197" spans="1:8" ht="15.75" x14ac:dyDescent="0.25">
      <c r="A1197" s="157" t="s">
        <v>557</v>
      </c>
      <c r="B1197" s="148" t="str">
        <f t="shared" si="21"/>
        <v>9201A</v>
      </c>
      <c r="C1197" s="151" t="s">
        <v>558</v>
      </c>
      <c r="D1197" s="148">
        <v>14870.4</v>
      </c>
      <c r="E1197" s="148">
        <v>0</v>
      </c>
      <c r="F1197" s="148">
        <v>14870.4</v>
      </c>
      <c r="G1197" s="148">
        <v>0</v>
      </c>
      <c r="H1197" s="158">
        <v>14870.4</v>
      </c>
    </row>
    <row r="1198" spans="1:8" ht="15.75" x14ac:dyDescent="0.25">
      <c r="A1198" s="157" t="s">
        <v>559</v>
      </c>
      <c r="B1198" s="148" t="str">
        <f t="shared" si="21"/>
        <v>9301A</v>
      </c>
      <c r="C1198" s="151" t="s">
        <v>560</v>
      </c>
      <c r="D1198" s="148">
        <v>0</v>
      </c>
      <c r="E1198" s="148">
        <v>0</v>
      </c>
      <c r="F1198" s="148">
        <v>0</v>
      </c>
      <c r="G1198" s="148">
        <v>0</v>
      </c>
      <c r="H1198" s="158">
        <v>0</v>
      </c>
    </row>
    <row r="1199" spans="1:8" ht="15.75" x14ac:dyDescent="0.25">
      <c r="A1199" s="157" t="s">
        <v>561</v>
      </c>
      <c r="B1199" s="148" t="str">
        <f t="shared" si="21"/>
        <v>9449</v>
      </c>
      <c r="C1199" s="151" t="s">
        <v>562</v>
      </c>
      <c r="D1199" s="148">
        <v>571.37</v>
      </c>
      <c r="E1199" s="148">
        <v>0</v>
      </c>
      <c r="F1199" s="148">
        <v>571.37</v>
      </c>
      <c r="G1199" s="148">
        <v>0</v>
      </c>
      <c r="H1199" s="158">
        <v>571.37</v>
      </c>
    </row>
    <row r="1200" spans="1:8" ht="15.75" x14ac:dyDescent="0.25">
      <c r="A1200" s="157" t="s">
        <v>563</v>
      </c>
      <c r="B1200" s="148" t="str">
        <f t="shared" si="21"/>
        <v>9618A</v>
      </c>
      <c r="C1200" s="151" t="s">
        <v>564</v>
      </c>
      <c r="D1200" s="148">
        <v>0</v>
      </c>
      <c r="E1200" s="148">
        <v>0</v>
      </c>
      <c r="F1200" s="148">
        <v>0</v>
      </c>
      <c r="G1200" s="148">
        <v>0</v>
      </c>
      <c r="H1200" s="158">
        <v>0</v>
      </c>
    </row>
    <row r="1201" spans="1:8" ht="15.75" x14ac:dyDescent="0.25">
      <c r="A1201" s="157" t="s">
        <v>606</v>
      </c>
      <c r="B1201" s="148" t="str">
        <f t="shared" si="21"/>
        <v>9818A</v>
      </c>
      <c r="C1201" s="151" t="s">
        <v>565</v>
      </c>
      <c r="D1201" s="148">
        <v>255529369.74000001</v>
      </c>
      <c r="E1201" s="148">
        <v>-9168227.3200000226</v>
      </c>
      <c r="F1201" s="148">
        <v>246361142.41999999</v>
      </c>
      <c r="G1201" s="148">
        <v>0</v>
      </c>
      <c r="H1201" s="158">
        <v>246361142.41999999</v>
      </c>
    </row>
    <row r="1202" spans="1:8" ht="15.75" x14ac:dyDescent="0.25">
      <c r="A1202" s="157" t="s">
        <v>607</v>
      </c>
      <c r="B1202" s="148" t="str">
        <f t="shared" si="21"/>
        <v>9818A1</v>
      </c>
      <c r="C1202" s="166" t="s">
        <v>608</v>
      </c>
      <c r="D1202" s="148"/>
      <c r="E1202" s="148">
        <v>0</v>
      </c>
      <c r="F1202" s="148">
        <v>0</v>
      </c>
      <c r="G1202" s="148">
        <v>0</v>
      </c>
      <c r="H1202" s="158">
        <v>0</v>
      </c>
    </row>
    <row r="1203" spans="1:8" ht="15.75" x14ac:dyDescent="0.25">
      <c r="A1203" s="157" t="s">
        <v>609</v>
      </c>
      <c r="B1203" s="148" t="str">
        <f t="shared" si="21"/>
        <v>9818A2</v>
      </c>
      <c r="C1203" s="166" t="s">
        <v>610</v>
      </c>
      <c r="D1203" s="148"/>
      <c r="E1203" s="148">
        <v>0</v>
      </c>
      <c r="F1203" s="148">
        <v>0</v>
      </c>
      <c r="G1203" s="148">
        <v>0</v>
      </c>
      <c r="H1203" s="158">
        <v>0</v>
      </c>
    </row>
    <row r="1204" spans="1:8" ht="15.75" x14ac:dyDescent="0.25">
      <c r="A1204" s="157" t="s">
        <v>567</v>
      </c>
      <c r="B1204" s="148" t="str">
        <f t="shared" si="21"/>
        <v>BB49</v>
      </c>
      <c r="C1204" s="151" t="s">
        <v>568</v>
      </c>
      <c r="D1204" s="148">
        <v>0</v>
      </c>
      <c r="E1204" s="148">
        <v>0</v>
      </c>
      <c r="F1204" s="148">
        <v>0</v>
      </c>
      <c r="G1204" s="148">
        <v>0</v>
      </c>
      <c r="H1204" s="158">
        <v>0</v>
      </c>
    </row>
    <row r="1205" spans="1:8" ht="15.75" x14ac:dyDescent="0.25">
      <c r="A1205" s="157" t="s">
        <v>569</v>
      </c>
      <c r="B1205" s="148" t="str">
        <f t="shared" si="21"/>
        <v>AA</v>
      </c>
      <c r="C1205" s="149" t="s">
        <v>570</v>
      </c>
      <c r="D1205" s="148"/>
      <c r="E1205" s="148">
        <v>0</v>
      </c>
      <c r="F1205" s="148">
        <v>0</v>
      </c>
      <c r="G1205" s="148">
        <v>0</v>
      </c>
      <c r="H1205" s="158">
        <v>0</v>
      </c>
    </row>
    <row r="1206" spans="1:8" ht="15.75" x14ac:dyDescent="0.25">
      <c r="A1206" s="157" t="s">
        <v>571</v>
      </c>
      <c r="B1206" s="148" t="str">
        <f t="shared" si="21"/>
        <v>BB</v>
      </c>
      <c r="C1206" s="149" t="s">
        <v>587</v>
      </c>
      <c r="D1206" s="148"/>
      <c r="E1206" s="148">
        <v>0</v>
      </c>
      <c r="F1206" s="148">
        <v>0</v>
      </c>
      <c r="G1206" s="148">
        <v>0</v>
      </c>
      <c r="H1206" s="158">
        <v>0</v>
      </c>
    </row>
    <row r="1207" spans="1:8" ht="15.75" x14ac:dyDescent="0.25">
      <c r="A1207" s="157" t="s">
        <v>572</v>
      </c>
      <c r="B1207" s="148" t="str">
        <f t="shared" si="21"/>
        <v>CC</v>
      </c>
      <c r="C1207" s="149" t="s">
        <v>588</v>
      </c>
      <c r="D1207" s="148"/>
      <c r="E1207" s="148">
        <v>0</v>
      </c>
      <c r="F1207" s="148">
        <v>0</v>
      </c>
      <c r="G1207" s="148">
        <v>0</v>
      </c>
      <c r="H1207" s="158">
        <v>0</v>
      </c>
    </row>
    <row r="1208" spans="1:8" ht="15.75" x14ac:dyDescent="0.25">
      <c r="A1208" s="157" t="s">
        <v>299</v>
      </c>
      <c r="B1208" s="148" t="str">
        <f t="shared" si="21"/>
        <v>DD</v>
      </c>
      <c r="C1208" s="149" t="s">
        <v>589</v>
      </c>
      <c r="D1208" s="148"/>
      <c r="E1208" s="148">
        <v>0</v>
      </c>
      <c r="F1208" s="148">
        <v>0</v>
      </c>
      <c r="G1208" s="148">
        <v>0</v>
      </c>
      <c r="H1208" s="158">
        <v>0</v>
      </c>
    </row>
    <row r="1209" spans="1:8" ht="15.75" x14ac:dyDescent="0.25">
      <c r="A1209" s="157" t="s">
        <v>300</v>
      </c>
      <c r="B1209" s="148" t="str">
        <f t="shared" si="21"/>
        <v>QQ</v>
      </c>
      <c r="C1209" s="151" t="s">
        <v>573</v>
      </c>
      <c r="D1209" s="148"/>
      <c r="E1209" s="148">
        <v>0</v>
      </c>
      <c r="F1209" s="148">
        <v>0</v>
      </c>
      <c r="G1209" s="148">
        <v>0</v>
      </c>
      <c r="H1209" s="158">
        <v>0</v>
      </c>
    </row>
    <row r="1210" spans="1:8" ht="15.75" x14ac:dyDescent="0.25">
      <c r="A1210" s="157" t="s">
        <v>574</v>
      </c>
      <c r="B1210" s="148" t="str">
        <f t="shared" si="21"/>
        <v>EE</v>
      </c>
      <c r="C1210" s="149" t="s">
        <v>590</v>
      </c>
      <c r="D1210" s="148"/>
      <c r="E1210" s="148">
        <v>0</v>
      </c>
      <c r="F1210" s="148">
        <v>0</v>
      </c>
      <c r="G1210" s="148">
        <v>0</v>
      </c>
      <c r="H1210" s="158">
        <v>0</v>
      </c>
    </row>
    <row r="1211" spans="1:8" ht="15.75" x14ac:dyDescent="0.25">
      <c r="A1211" s="157" t="s">
        <v>575</v>
      </c>
      <c r="B1211" s="148" t="str">
        <f t="shared" si="21"/>
        <v>RB</v>
      </c>
      <c r="C1211" s="149" t="s">
        <v>576</v>
      </c>
      <c r="D1211" s="148"/>
      <c r="E1211" s="148">
        <v>0</v>
      </c>
      <c r="F1211" s="148">
        <v>0</v>
      </c>
      <c r="G1211" s="148">
        <v>0</v>
      </c>
      <c r="H1211" s="158">
        <v>0</v>
      </c>
    </row>
    <row r="1212" spans="1:8" ht="15.75" x14ac:dyDescent="0.25">
      <c r="A1212" s="157"/>
      <c r="B1212" s="148"/>
      <c r="C1212" s="162"/>
      <c r="D1212" s="152" t="s">
        <v>577</v>
      </c>
      <c r="E1212" s="152" t="s">
        <v>577</v>
      </c>
      <c r="F1212" s="152" t="s">
        <v>577</v>
      </c>
      <c r="G1212" s="152" t="s">
        <v>577</v>
      </c>
      <c r="H1212" s="170" t="s">
        <v>577</v>
      </c>
    </row>
    <row r="1213" spans="1:8" ht="15.75" x14ac:dyDescent="0.25">
      <c r="A1213" s="157" t="s">
        <v>578</v>
      </c>
      <c r="B1213" s="148"/>
      <c r="C1213" s="162"/>
      <c r="D1213" s="148">
        <v>266170039.21000001</v>
      </c>
      <c r="E1213" s="148">
        <v>-9168227.3200000226</v>
      </c>
      <c r="F1213" s="148">
        <v>257001811.88999999</v>
      </c>
      <c r="G1213" s="148">
        <v>0</v>
      </c>
      <c r="H1213" s="158">
        <v>257001811.88999999</v>
      </c>
    </row>
    <row r="1214" spans="1:8" ht="15.75" x14ac:dyDescent="0.25">
      <c r="A1214" s="157"/>
      <c r="B1214" s="148"/>
      <c r="C1214" s="148"/>
      <c r="D1214" s="152" t="s">
        <v>397</v>
      </c>
      <c r="E1214" s="152" t="s">
        <v>397</v>
      </c>
      <c r="F1214" s="152" t="s">
        <v>397</v>
      </c>
      <c r="G1214" s="152" t="s">
        <v>397</v>
      </c>
      <c r="H1214" s="170" t="s">
        <v>397</v>
      </c>
    </row>
    <row r="1215" spans="1:8" ht="15.75" x14ac:dyDescent="0.25">
      <c r="A1215" s="157"/>
      <c r="B1215" s="148"/>
      <c r="C1215" s="148"/>
      <c r="D1215" s="148"/>
      <c r="E1215" s="148"/>
      <c r="F1215" s="148"/>
      <c r="G1215" s="148"/>
      <c r="H1215" s="158"/>
    </row>
    <row r="1216" spans="1:8" ht="16.5" thickBot="1" x14ac:dyDescent="0.3">
      <c r="A1216" s="171"/>
      <c r="B1216" s="172"/>
      <c r="C1216" s="172"/>
      <c r="D1216" s="172"/>
      <c r="E1216" s="172"/>
      <c r="F1216" s="172"/>
      <c r="G1216" s="172"/>
      <c r="H1216" s="173">
        <v>10640669.469999999</v>
      </c>
    </row>
    <row r="1217" spans="1:8" ht="15.75" x14ac:dyDescent="0.25">
      <c r="A1217" s="148"/>
      <c r="B1217" s="148"/>
      <c r="C1217" s="148"/>
      <c r="D1217" s="148"/>
      <c r="E1217" s="148"/>
      <c r="F1217" s="148"/>
      <c r="G1217" s="148"/>
      <c r="H1217" s="148"/>
    </row>
    <row r="1218" spans="1:8" ht="16.5" thickBot="1" x14ac:dyDescent="0.3">
      <c r="A1218" s="148"/>
      <c r="B1218" s="148"/>
      <c r="C1218" s="148"/>
      <c r="D1218" s="148"/>
      <c r="E1218" s="148"/>
      <c r="F1218" s="148"/>
      <c r="G1218" s="148"/>
      <c r="H1218" s="148"/>
    </row>
    <row r="1219" spans="1:8" ht="15.75" x14ac:dyDescent="0.25">
      <c r="A1219" s="154"/>
      <c r="B1219" s="155"/>
      <c r="C1219" s="155"/>
      <c r="D1219" s="155" t="s">
        <v>394</v>
      </c>
      <c r="E1219" s="155"/>
      <c r="F1219" s="155"/>
      <c r="G1219" s="155"/>
      <c r="H1219" s="156"/>
    </row>
    <row r="1220" spans="1:8" ht="15.75" x14ac:dyDescent="0.25">
      <c r="A1220" s="157"/>
      <c r="B1220" s="148"/>
      <c r="C1220" s="148"/>
      <c r="D1220" s="148" t="s">
        <v>582</v>
      </c>
      <c r="E1220" s="148"/>
      <c r="F1220" s="148"/>
      <c r="G1220" s="148"/>
      <c r="H1220" s="158"/>
    </row>
    <row r="1221" spans="1:8" ht="15.75" x14ac:dyDescent="0.25">
      <c r="A1221" s="157" t="s">
        <v>601</v>
      </c>
      <c r="B1221" s="148"/>
      <c r="C1221" s="148"/>
      <c r="D1221" s="148"/>
      <c r="E1221" s="153" t="s">
        <v>604</v>
      </c>
      <c r="F1221" s="148"/>
      <c r="G1221" s="148"/>
      <c r="H1221" s="158"/>
    </row>
    <row r="1222" spans="1:8" ht="15.75" x14ac:dyDescent="0.25">
      <c r="A1222" s="159" t="s">
        <v>397</v>
      </c>
      <c r="B1222" s="152"/>
      <c r="C1222" s="160" t="s">
        <v>397</v>
      </c>
      <c r="D1222" s="160" t="s">
        <v>397</v>
      </c>
      <c r="E1222" s="160" t="s">
        <v>397</v>
      </c>
      <c r="F1222" s="160" t="s">
        <v>397</v>
      </c>
      <c r="G1222" s="160" t="s">
        <v>397</v>
      </c>
      <c r="H1222" s="161" t="s">
        <v>397</v>
      </c>
    </row>
    <row r="1223" spans="1:8" ht="15.75" x14ac:dyDescent="0.25">
      <c r="A1223" s="157" t="s">
        <v>398</v>
      </c>
      <c r="B1223" s="148"/>
      <c r="C1223" s="162"/>
      <c r="D1223" s="150" t="s">
        <v>185</v>
      </c>
      <c r="E1223" s="150" t="s">
        <v>185</v>
      </c>
      <c r="F1223" s="150" t="s">
        <v>399</v>
      </c>
      <c r="G1223" s="150" t="s">
        <v>185</v>
      </c>
      <c r="H1223" s="163" t="s">
        <v>400</v>
      </c>
    </row>
    <row r="1224" spans="1:8" ht="15.75" x14ac:dyDescent="0.25">
      <c r="A1224" s="157"/>
      <c r="B1224" s="148"/>
      <c r="C1224" s="162"/>
      <c r="D1224" s="150" t="s">
        <v>401</v>
      </c>
      <c r="E1224" s="150" t="s">
        <v>402</v>
      </c>
      <c r="F1224" s="150" t="s">
        <v>402</v>
      </c>
      <c r="G1224" s="150" t="s">
        <v>403</v>
      </c>
      <c r="H1224" s="163" t="s">
        <v>404</v>
      </c>
    </row>
    <row r="1225" spans="1:8" ht="15.75" x14ac:dyDescent="0.25">
      <c r="A1225" s="157"/>
      <c r="B1225" s="148"/>
      <c r="C1225" s="162"/>
      <c r="D1225" s="150" t="s">
        <v>405</v>
      </c>
      <c r="E1225" s="150" t="s">
        <v>406</v>
      </c>
      <c r="F1225" s="148"/>
      <c r="G1225" s="150" t="s">
        <v>406</v>
      </c>
      <c r="H1225" s="163" t="s">
        <v>583</v>
      </c>
    </row>
    <row r="1226" spans="1:8" ht="15.75" x14ac:dyDescent="0.25">
      <c r="A1226" s="159" t="s">
        <v>397</v>
      </c>
      <c r="B1226" s="152"/>
      <c r="C1226" s="160" t="s">
        <v>397</v>
      </c>
      <c r="D1226" s="160" t="s">
        <v>397</v>
      </c>
      <c r="E1226" s="160" t="s">
        <v>397</v>
      </c>
      <c r="F1226" s="160" t="s">
        <v>397</v>
      </c>
      <c r="G1226" s="160" t="s">
        <v>397</v>
      </c>
      <c r="H1226" s="161" t="s">
        <v>397</v>
      </c>
    </row>
    <row r="1227" spans="1:8" ht="15.75" x14ac:dyDescent="0.25">
      <c r="A1227" s="157" t="s">
        <v>408</v>
      </c>
      <c r="B1227" s="148" t="str">
        <f>C1227</f>
        <v>00</v>
      </c>
      <c r="C1227" s="164" t="s">
        <v>409</v>
      </c>
      <c r="D1227" s="148"/>
      <c r="E1227" s="148">
        <v>0</v>
      </c>
      <c r="F1227" s="148">
        <v>0</v>
      </c>
      <c r="G1227" s="148">
        <v>0</v>
      </c>
      <c r="H1227" s="158">
        <v>0</v>
      </c>
    </row>
    <row r="1228" spans="1:8" ht="15.75" x14ac:dyDescent="0.25">
      <c r="A1228" s="157" t="s">
        <v>410</v>
      </c>
      <c r="B1228" s="148" t="str">
        <f t="shared" ref="B1228:B1291" si="22">C1228</f>
        <v>0201A</v>
      </c>
      <c r="C1228" s="165" t="s">
        <v>411</v>
      </c>
      <c r="D1228" s="148">
        <v>803521.54</v>
      </c>
      <c r="E1228" s="148">
        <v>0</v>
      </c>
      <c r="F1228" s="148">
        <v>803521.54</v>
      </c>
      <c r="G1228" s="148">
        <v>0</v>
      </c>
      <c r="H1228" s="158">
        <v>803521.54</v>
      </c>
    </row>
    <row r="1229" spans="1:8" ht="15.75" x14ac:dyDescent="0.25">
      <c r="A1229" s="157" t="s">
        <v>410</v>
      </c>
      <c r="B1229" s="148" t="str">
        <f t="shared" si="22"/>
        <v>0237</v>
      </c>
      <c r="C1229" s="165" t="s">
        <v>412</v>
      </c>
      <c r="D1229" s="148">
        <v>0</v>
      </c>
      <c r="E1229" s="148">
        <v>0</v>
      </c>
      <c r="F1229" s="148">
        <v>0</v>
      </c>
      <c r="G1229" s="148">
        <v>0</v>
      </c>
      <c r="H1229" s="158">
        <v>0</v>
      </c>
    </row>
    <row r="1230" spans="1:8" ht="15.75" x14ac:dyDescent="0.25">
      <c r="A1230" s="157" t="s">
        <v>413</v>
      </c>
      <c r="B1230" s="148" t="str">
        <f t="shared" si="22"/>
        <v>0302A</v>
      </c>
      <c r="C1230" s="165" t="s">
        <v>414</v>
      </c>
      <c r="D1230" s="148">
        <v>0</v>
      </c>
      <c r="E1230" s="148">
        <v>0</v>
      </c>
      <c r="F1230" s="148">
        <v>0</v>
      </c>
      <c r="G1230" s="148">
        <v>0</v>
      </c>
      <c r="H1230" s="158">
        <v>0</v>
      </c>
    </row>
    <row r="1231" spans="1:8" ht="15.75" x14ac:dyDescent="0.25">
      <c r="A1231" s="157" t="s">
        <v>415</v>
      </c>
      <c r="B1231" s="148" t="str">
        <f t="shared" si="22"/>
        <v>0410</v>
      </c>
      <c r="C1231" s="165" t="s">
        <v>416</v>
      </c>
      <c r="D1231" s="148">
        <v>9467.1</v>
      </c>
      <c r="E1231" s="148">
        <v>0</v>
      </c>
      <c r="F1231" s="148">
        <v>9467.1</v>
      </c>
      <c r="G1231" s="148">
        <v>0</v>
      </c>
      <c r="H1231" s="158">
        <v>9467.1</v>
      </c>
    </row>
    <row r="1232" spans="1:8" ht="15.75" x14ac:dyDescent="0.25">
      <c r="A1232" s="157" t="s">
        <v>417</v>
      </c>
      <c r="B1232" s="148" t="str">
        <f t="shared" si="22"/>
        <v>0519A</v>
      </c>
      <c r="C1232" s="151" t="s">
        <v>418</v>
      </c>
      <c r="D1232" s="148">
        <v>0</v>
      </c>
      <c r="E1232" s="148">
        <v>0</v>
      </c>
      <c r="F1232" s="148">
        <v>0</v>
      </c>
      <c r="G1232" s="148">
        <v>0</v>
      </c>
      <c r="H1232" s="158">
        <v>0</v>
      </c>
    </row>
    <row r="1233" spans="1:8" ht="15.75" x14ac:dyDescent="0.25">
      <c r="A1233" s="157" t="s">
        <v>419</v>
      </c>
      <c r="B1233" s="148" t="str">
        <f t="shared" si="22"/>
        <v>0602A</v>
      </c>
      <c r="C1233" s="165" t="s">
        <v>420</v>
      </c>
      <c r="D1233" s="148">
        <v>0</v>
      </c>
      <c r="E1233" s="148">
        <v>0</v>
      </c>
      <c r="F1233" s="148">
        <v>0</v>
      </c>
      <c r="G1233" s="148">
        <v>0</v>
      </c>
      <c r="H1233" s="158">
        <v>0</v>
      </c>
    </row>
    <row r="1234" spans="1:8" ht="15.75" x14ac:dyDescent="0.25">
      <c r="A1234" s="157" t="s">
        <v>421</v>
      </c>
      <c r="B1234" s="148" t="str">
        <f t="shared" si="22"/>
        <v>0719A</v>
      </c>
      <c r="C1234" s="151" t="s">
        <v>422</v>
      </c>
      <c r="D1234" s="148">
        <v>0</v>
      </c>
      <c r="E1234" s="148">
        <v>0</v>
      </c>
      <c r="F1234" s="148">
        <v>0</v>
      </c>
      <c r="G1234" s="148">
        <v>0</v>
      </c>
      <c r="H1234" s="158">
        <v>0</v>
      </c>
    </row>
    <row r="1235" spans="1:8" ht="15.75" x14ac:dyDescent="0.25">
      <c r="A1235" s="157" t="s">
        <v>423</v>
      </c>
      <c r="B1235" s="148" t="str">
        <f t="shared" si="22"/>
        <v>0802A</v>
      </c>
      <c r="C1235" s="151" t="s">
        <v>424</v>
      </c>
      <c r="D1235" s="148">
        <v>0</v>
      </c>
      <c r="E1235" s="148">
        <v>0</v>
      </c>
      <c r="F1235" s="148">
        <v>0</v>
      </c>
      <c r="G1235" s="148">
        <v>0</v>
      </c>
      <c r="H1235" s="158">
        <v>0</v>
      </c>
    </row>
    <row r="1236" spans="1:8" ht="15.75" x14ac:dyDescent="0.25">
      <c r="A1236" s="157" t="s">
        <v>605</v>
      </c>
      <c r="B1236" s="148" t="str">
        <f t="shared" si="22"/>
        <v>1010</v>
      </c>
      <c r="C1236" s="166" t="s">
        <v>428</v>
      </c>
      <c r="D1236" s="148">
        <v>0</v>
      </c>
      <c r="E1236" s="148">
        <v>0</v>
      </c>
      <c r="F1236" s="148">
        <v>0</v>
      </c>
      <c r="G1236" s="148">
        <v>0</v>
      </c>
      <c r="H1236" s="158">
        <v>0</v>
      </c>
    </row>
    <row r="1237" spans="1:8" ht="15.75" x14ac:dyDescent="0.25">
      <c r="A1237" s="157" t="s">
        <v>429</v>
      </c>
      <c r="B1237" s="148" t="str">
        <f t="shared" si="22"/>
        <v>1206A</v>
      </c>
      <c r="C1237" s="165" t="s">
        <v>430</v>
      </c>
      <c r="D1237" s="148">
        <v>182204.93</v>
      </c>
      <c r="E1237" s="148">
        <v>0</v>
      </c>
      <c r="F1237" s="148">
        <v>182204.93</v>
      </c>
      <c r="G1237" s="148">
        <v>0</v>
      </c>
      <c r="H1237" s="158">
        <v>182204.93</v>
      </c>
    </row>
    <row r="1238" spans="1:8" ht="15.75" x14ac:dyDescent="0.25">
      <c r="A1238" s="157" t="s">
        <v>429</v>
      </c>
      <c r="B1238" s="148" t="str">
        <f t="shared" si="22"/>
        <v>1236</v>
      </c>
      <c r="C1238" s="165" t="s">
        <v>431</v>
      </c>
      <c r="D1238" s="148">
        <v>185894.7</v>
      </c>
      <c r="E1238" s="148">
        <v>0</v>
      </c>
      <c r="F1238" s="148">
        <v>185894.7</v>
      </c>
      <c r="G1238" s="148">
        <v>0</v>
      </c>
      <c r="H1238" s="158">
        <v>185894.7</v>
      </c>
    </row>
    <row r="1239" spans="1:8" ht="15.75" x14ac:dyDescent="0.25">
      <c r="A1239" s="157" t="s">
        <v>432</v>
      </c>
      <c r="B1239" s="148" t="str">
        <f t="shared" si="22"/>
        <v>1310</v>
      </c>
      <c r="C1239" s="165" t="s">
        <v>433</v>
      </c>
      <c r="D1239" s="148">
        <v>307.38</v>
      </c>
      <c r="E1239" s="148">
        <v>0</v>
      </c>
      <c r="F1239" s="148">
        <v>307.38</v>
      </c>
      <c r="G1239" s="148">
        <v>0</v>
      </c>
      <c r="H1239" s="158">
        <v>307.38</v>
      </c>
    </row>
    <row r="1240" spans="1:8" ht="15.75" x14ac:dyDescent="0.25">
      <c r="A1240" s="157" t="s">
        <v>21</v>
      </c>
      <c r="B1240" s="148" t="str">
        <f t="shared" si="22"/>
        <v>1524A</v>
      </c>
      <c r="C1240" s="165" t="s">
        <v>434</v>
      </c>
      <c r="D1240" s="148">
        <v>54200</v>
      </c>
      <c r="E1240" s="148">
        <v>0</v>
      </c>
      <c r="F1240" s="148">
        <v>54200</v>
      </c>
      <c r="G1240" s="148">
        <v>0</v>
      </c>
      <c r="H1240" s="158">
        <v>54200</v>
      </c>
    </row>
    <row r="1241" spans="1:8" ht="15.75" x14ac:dyDescent="0.25">
      <c r="A1241" s="157" t="s">
        <v>284</v>
      </c>
      <c r="B1241" s="148" t="str">
        <f t="shared" si="22"/>
        <v>1649</v>
      </c>
      <c r="C1241" s="151" t="s">
        <v>435</v>
      </c>
      <c r="D1241" s="148">
        <v>0</v>
      </c>
      <c r="E1241" s="148">
        <v>0</v>
      </c>
      <c r="F1241" s="148">
        <v>0</v>
      </c>
      <c r="G1241" s="148">
        <v>0</v>
      </c>
      <c r="H1241" s="158">
        <v>0</v>
      </c>
    </row>
    <row r="1242" spans="1:8" ht="15.75" x14ac:dyDescent="0.25">
      <c r="A1242" s="167" t="s">
        <v>436</v>
      </c>
      <c r="B1242" s="148" t="str">
        <f t="shared" si="22"/>
        <v>1710</v>
      </c>
      <c r="C1242" s="151" t="s">
        <v>437</v>
      </c>
      <c r="D1242" s="148">
        <v>0</v>
      </c>
      <c r="E1242" s="148">
        <v>0</v>
      </c>
      <c r="F1242" s="148">
        <v>0</v>
      </c>
      <c r="G1242" s="148">
        <v>0</v>
      </c>
      <c r="H1242" s="158">
        <v>0</v>
      </c>
    </row>
    <row r="1243" spans="1:8" ht="15.75" x14ac:dyDescent="0.25">
      <c r="A1243" s="167" t="s">
        <v>329</v>
      </c>
      <c r="B1243" s="148" t="str">
        <f t="shared" si="22"/>
        <v>1841</v>
      </c>
      <c r="C1243" s="151" t="s">
        <v>439</v>
      </c>
      <c r="D1243" s="148">
        <v>0</v>
      </c>
      <c r="E1243" s="148">
        <v>0</v>
      </c>
      <c r="F1243" s="148">
        <v>0</v>
      </c>
      <c r="G1243" s="148">
        <v>0</v>
      </c>
      <c r="H1243" s="158">
        <v>0</v>
      </c>
    </row>
    <row r="1244" spans="1:8" ht="15.75" x14ac:dyDescent="0.25">
      <c r="A1244" s="157" t="s">
        <v>440</v>
      </c>
      <c r="B1244" s="148" t="str">
        <f t="shared" si="22"/>
        <v>2024A</v>
      </c>
      <c r="C1244" s="151" t="s">
        <v>441</v>
      </c>
      <c r="D1244" s="148">
        <v>0</v>
      </c>
      <c r="E1244" s="148">
        <v>0</v>
      </c>
      <c r="F1244" s="148">
        <v>0</v>
      </c>
      <c r="G1244" s="148">
        <v>0</v>
      </c>
      <c r="H1244" s="158">
        <v>0</v>
      </c>
    </row>
    <row r="1245" spans="1:8" ht="15.75" x14ac:dyDescent="0.25">
      <c r="A1245" s="157" t="s">
        <v>442</v>
      </c>
      <c r="B1245" s="148" t="str">
        <f t="shared" si="22"/>
        <v>2124A</v>
      </c>
      <c r="C1245" s="151" t="s">
        <v>443</v>
      </c>
      <c r="D1245" s="148">
        <v>0</v>
      </c>
      <c r="E1245" s="148">
        <v>0</v>
      </c>
      <c r="F1245" s="148">
        <v>0</v>
      </c>
      <c r="G1245" s="148">
        <v>0</v>
      </c>
      <c r="H1245" s="158">
        <v>0</v>
      </c>
    </row>
    <row r="1246" spans="1:8" ht="15.75" x14ac:dyDescent="0.25">
      <c r="A1246" s="157" t="s">
        <v>444</v>
      </c>
      <c r="B1246" s="148" t="str">
        <f t="shared" si="22"/>
        <v>2249</v>
      </c>
      <c r="C1246" s="151" t="s">
        <v>445</v>
      </c>
      <c r="D1246" s="148">
        <v>235186.16999999998</v>
      </c>
      <c r="E1246" s="148">
        <v>0</v>
      </c>
      <c r="F1246" s="148">
        <v>235186.16999999998</v>
      </c>
      <c r="G1246" s="148">
        <v>0</v>
      </c>
      <c r="H1246" s="158">
        <v>235186.16999999998</v>
      </c>
    </row>
    <row r="1247" spans="1:8" ht="15.75" x14ac:dyDescent="0.25">
      <c r="A1247" s="157" t="s">
        <v>446</v>
      </c>
      <c r="B1247" s="148" t="str">
        <f t="shared" si="22"/>
        <v>2339</v>
      </c>
      <c r="C1247" s="151" t="s">
        <v>447</v>
      </c>
      <c r="D1247" s="148">
        <v>1053.81</v>
      </c>
      <c r="E1247" s="148">
        <v>0</v>
      </c>
      <c r="F1247" s="148">
        <v>1053.81</v>
      </c>
      <c r="G1247" s="148">
        <v>0</v>
      </c>
      <c r="H1247" s="158">
        <v>1053.81</v>
      </c>
    </row>
    <row r="1248" spans="1:8" ht="15.75" x14ac:dyDescent="0.25">
      <c r="A1248" s="157" t="s">
        <v>448</v>
      </c>
      <c r="B1248" s="148" t="str">
        <f t="shared" si="22"/>
        <v>2449</v>
      </c>
      <c r="C1248" s="151" t="s">
        <v>449</v>
      </c>
      <c r="D1248" s="148">
        <v>0</v>
      </c>
      <c r="E1248" s="148">
        <v>0</v>
      </c>
      <c r="F1248" s="148">
        <v>0</v>
      </c>
      <c r="G1248" s="148">
        <v>0</v>
      </c>
      <c r="H1248" s="158">
        <v>0</v>
      </c>
    </row>
    <row r="1249" spans="1:8" ht="15.75" x14ac:dyDescent="0.25">
      <c r="A1249" s="157" t="s">
        <v>450</v>
      </c>
      <c r="B1249" s="148" t="str">
        <f t="shared" si="22"/>
        <v>2503A</v>
      </c>
      <c r="C1249" s="165" t="s">
        <v>451</v>
      </c>
      <c r="D1249" s="148">
        <v>0</v>
      </c>
      <c r="E1249" s="148">
        <v>0</v>
      </c>
      <c r="F1249" s="148">
        <v>0</v>
      </c>
      <c r="G1249" s="148">
        <v>0</v>
      </c>
      <c r="H1249" s="158">
        <v>0</v>
      </c>
    </row>
    <row r="1250" spans="1:8" ht="15.75" x14ac:dyDescent="0.25">
      <c r="A1250" s="157" t="s">
        <v>452</v>
      </c>
      <c r="B1250" s="148" t="str">
        <f t="shared" si="22"/>
        <v>2604A</v>
      </c>
      <c r="C1250" s="165" t="s">
        <v>453</v>
      </c>
      <c r="D1250" s="148">
        <v>0</v>
      </c>
      <c r="E1250" s="148">
        <v>0</v>
      </c>
      <c r="F1250" s="148">
        <v>0</v>
      </c>
      <c r="G1250" s="148">
        <v>0</v>
      </c>
      <c r="H1250" s="158">
        <v>0</v>
      </c>
    </row>
    <row r="1251" spans="1:8" ht="15.75" x14ac:dyDescent="0.25">
      <c r="A1251" s="157" t="s">
        <v>454</v>
      </c>
      <c r="B1251" s="148" t="str">
        <f t="shared" si="22"/>
        <v>2703A</v>
      </c>
      <c r="C1251" s="151" t="s">
        <v>455</v>
      </c>
      <c r="D1251" s="148">
        <v>1620110.1300000001</v>
      </c>
      <c r="E1251" s="148">
        <v>0</v>
      </c>
      <c r="F1251" s="148">
        <v>1620110.1300000001</v>
      </c>
      <c r="G1251" s="148">
        <v>0</v>
      </c>
      <c r="H1251" s="158">
        <v>1620110.1300000001</v>
      </c>
    </row>
    <row r="1252" spans="1:8" ht="15.75" x14ac:dyDescent="0.25">
      <c r="A1252" s="157" t="s">
        <v>456</v>
      </c>
      <c r="B1252" s="148" t="str">
        <f t="shared" si="22"/>
        <v>2824A</v>
      </c>
      <c r="C1252" s="151" t="s">
        <v>457</v>
      </c>
      <c r="D1252" s="148">
        <v>0</v>
      </c>
      <c r="E1252" s="148">
        <v>0</v>
      </c>
      <c r="F1252" s="148">
        <v>0</v>
      </c>
      <c r="G1252" s="148">
        <v>0</v>
      </c>
      <c r="H1252" s="158">
        <v>0</v>
      </c>
    </row>
    <row r="1253" spans="1:8" ht="15.75" x14ac:dyDescent="0.25">
      <c r="A1253" s="157" t="s">
        <v>458</v>
      </c>
      <c r="B1253" s="148" t="str">
        <f t="shared" si="22"/>
        <v>2934</v>
      </c>
      <c r="C1253" s="165" t="s">
        <v>459</v>
      </c>
      <c r="D1253" s="148">
        <v>775.18999999999994</v>
      </c>
      <c r="E1253" s="148">
        <v>0</v>
      </c>
      <c r="F1253" s="148">
        <v>775.18999999999994</v>
      </c>
      <c r="G1253" s="148">
        <v>0</v>
      </c>
      <c r="H1253" s="158">
        <v>775.18999999999994</v>
      </c>
    </row>
    <row r="1254" spans="1:8" ht="15.75" x14ac:dyDescent="0.25">
      <c r="A1254" s="157" t="s">
        <v>460</v>
      </c>
      <c r="B1254" s="148" t="str">
        <f t="shared" si="22"/>
        <v>3049</v>
      </c>
      <c r="C1254" s="165" t="s">
        <v>461</v>
      </c>
      <c r="D1254" s="148">
        <v>0</v>
      </c>
      <c r="E1254" s="148">
        <v>0</v>
      </c>
      <c r="F1254" s="148">
        <v>0</v>
      </c>
      <c r="G1254" s="148">
        <v>0</v>
      </c>
      <c r="H1254" s="158">
        <v>0</v>
      </c>
    </row>
    <row r="1255" spans="1:8" ht="15.75" x14ac:dyDescent="0.25">
      <c r="A1255" s="157" t="s">
        <v>462</v>
      </c>
      <c r="B1255" s="148" t="str">
        <f t="shared" si="22"/>
        <v>3215</v>
      </c>
      <c r="C1255" s="151" t="s">
        <v>463</v>
      </c>
      <c r="D1255" s="148">
        <v>0</v>
      </c>
      <c r="E1255" s="148">
        <v>0</v>
      </c>
      <c r="F1255" s="148">
        <v>0</v>
      </c>
      <c r="G1255" s="148">
        <v>0</v>
      </c>
      <c r="H1255" s="158">
        <v>0</v>
      </c>
    </row>
    <row r="1256" spans="1:8" ht="15.75" x14ac:dyDescent="0.25">
      <c r="A1256" s="157" t="s">
        <v>464</v>
      </c>
      <c r="B1256" s="148" t="str">
        <f t="shared" si="22"/>
        <v>3303A</v>
      </c>
      <c r="C1256" s="165" t="s">
        <v>465</v>
      </c>
      <c r="D1256" s="148">
        <v>0</v>
      </c>
      <c r="E1256" s="148">
        <v>0</v>
      </c>
      <c r="F1256" s="148">
        <v>0</v>
      </c>
      <c r="G1256" s="148">
        <v>0</v>
      </c>
      <c r="H1256" s="158">
        <v>0</v>
      </c>
    </row>
    <row r="1257" spans="1:8" ht="15.75" x14ac:dyDescent="0.25">
      <c r="A1257" s="157" t="s">
        <v>466</v>
      </c>
      <c r="B1257" s="148" t="str">
        <f t="shared" si="22"/>
        <v>3410</v>
      </c>
      <c r="C1257" s="151" t="s">
        <v>467</v>
      </c>
      <c r="D1257" s="148">
        <v>37.93</v>
      </c>
      <c r="E1257" s="148">
        <v>0</v>
      </c>
      <c r="F1257" s="148">
        <v>37.93</v>
      </c>
      <c r="G1257" s="148">
        <v>0</v>
      </c>
      <c r="H1257" s="158">
        <v>37.93</v>
      </c>
    </row>
    <row r="1258" spans="1:8" ht="15.75" x14ac:dyDescent="0.25">
      <c r="A1258" s="157" t="s">
        <v>468</v>
      </c>
      <c r="B1258" s="148" t="str">
        <f t="shared" si="22"/>
        <v>3509A</v>
      </c>
      <c r="C1258" s="151" t="s">
        <v>469</v>
      </c>
      <c r="D1258" s="148">
        <v>519.86</v>
      </c>
      <c r="E1258" s="148">
        <v>0</v>
      </c>
      <c r="F1258" s="148">
        <v>519.86</v>
      </c>
      <c r="G1258" s="148">
        <v>0</v>
      </c>
      <c r="H1258" s="158">
        <v>519.86</v>
      </c>
    </row>
    <row r="1259" spans="1:8" ht="15.75" x14ac:dyDescent="0.25">
      <c r="A1259" s="157" t="s">
        <v>470</v>
      </c>
      <c r="B1259" s="148" t="str">
        <f t="shared" si="22"/>
        <v>3611</v>
      </c>
      <c r="C1259" s="151" t="s">
        <v>471</v>
      </c>
      <c r="D1259" s="148">
        <v>83.67</v>
      </c>
      <c r="E1259" s="148">
        <v>0</v>
      </c>
      <c r="F1259" s="148">
        <v>83.67</v>
      </c>
      <c r="G1259" s="148">
        <v>0</v>
      </c>
      <c r="H1259" s="158">
        <v>83.67</v>
      </c>
    </row>
    <row r="1260" spans="1:8" ht="15.75" x14ac:dyDescent="0.25">
      <c r="A1260" s="157" t="s">
        <v>472</v>
      </c>
      <c r="B1260" s="148" t="str">
        <f t="shared" si="22"/>
        <v>3730</v>
      </c>
      <c r="C1260" s="151" t="s">
        <v>473</v>
      </c>
      <c r="D1260" s="148">
        <v>680.66999999999985</v>
      </c>
      <c r="E1260" s="148">
        <v>0</v>
      </c>
      <c r="F1260" s="148">
        <v>680.66999999999985</v>
      </c>
      <c r="G1260" s="148">
        <v>0</v>
      </c>
      <c r="H1260" s="158">
        <v>680.66999999999985</v>
      </c>
    </row>
    <row r="1261" spans="1:8" ht="15.75" x14ac:dyDescent="0.25">
      <c r="A1261" s="157" t="s">
        <v>474</v>
      </c>
      <c r="B1261" s="148" t="str">
        <f t="shared" si="22"/>
        <v>3831</v>
      </c>
      <c r="C1261" s="151" t="s">
        <v>475</v>
      </c>
      <c r="D1261" s="148">
        <v>0</v>
      </c>
      <c r="E1261" s="148">
        <v>0</v>
      </c>
      <c r="F1261" s="148">
        <v>0</v>
      </c>
      <c r="G1261" s="148">
        <v>0</v>
      </c>
      <c r="H1261" s="158">
        <v>0</v>
      </c>
    </row>
    <row r="1262" spans="1:8" ht="15.75" x14ac:dyDescent="0.25">
      <c r="A1262" s="157" t="s">
        <v>476</v>
      </c>
      <c r="B1262" s="148" t="str">
        <f t="shared" si="22"/>
        <v>3909A</v>
      </c>
      <c r="C1262" s="151" t="s">
        <v>477</v>
      </c>
      <c r="D1262" s="148">
        <v>44.75</v>
      </c>
      <c r="E1262" s="148">
        <v>0</v>
      </c>
      <c r="F1262" s="148">
        <v>44.75</v>
      </c>
      <c r="G1262" s="148">
        <v>0</v>
      </c>
      <c r="H1262" s="158">
        <v>44.75</v>
      </c>
    </row>
    <row r="1263" spans="1:8" ht="15.75" x14ac:dyDescent="0.25">
      <c r="A1263" s="157" t="s">
        <v>478</v>
      </c>
      <c r="B1263" s="148" t="str">
        <f t="shared" si="22"/>
        <v>4012</v>
      </c>
      <c r="C1263" s="151" t="s">
        <v>479</v>
      </c>
      <c r="D1263" s="148">
        <v>4433.2700000000004</v>
      </c>
      <c r="E1263" s="148">
        <v>0</v>
      </c>
      <c r="F1263" s="148">
        <v>4433.2700000000004</v>
      </c>
      <c r="G1263" s="148">
        <v>0</v>
      </c>
      <c r="H1263" s="158">
        <v>4433.2700000000004</v>
      </c>
    </row>
    <row r="1264" spans="1:8" ht="15.75" x14ac:dyDescent="0.25">
      <c r="A1264" s="157" t="s">
        <v>478</v>
      </c>
      <c r="B1264" s="148" t="str">
        <f t="shared" si="22"/>
        <v>4033</v>
      </c>
      <c r="C1264" s="151" t="s">
        <v>480</v>
      </c>
      <c r="D1264" s="148">
        <v>38711.040000000001</v>
      </c>
      <c r="E1264" s="148">
        <v>0</v>
      </c>
      <c r="F1264" s="148">
        <v>38711.040000000001</v>
      </c>
      <c r="G1264" s="148">
        <v>0</v>
      </c>
      <c r="H1264" s="158">
        <v>38711.040000000001</v>
      </c>
    </row>
    <row r="1265" spans="1:8" ht="15.75" x14ac:dyDescent="0.25">
      <c r="A1265" s="157" t="s">
        <v>481</v>
      </c>
      <c r="B1265" s="148" t="str">
        <f t="shared" si="22"/>
        <v>4110</v>
      </c>
      <c r="C1265" s="165" t="s">
        <v>482</v>
      </c>
      <c r="D1265" s="148">
        <v>3341.88</v>
      </c>
      <c r="E1265" s="148">
        <v>0</v>
      </c>
      <c r="F1265" s="148">
        <v>3341.88</v>
      </c>
      <c r="G1265" s="148">
        <v>0</v>
      </c>
      <c r="H1265" s="158">
        <v>3341.88</v>
      </c>
    </row>
    <row r="1266" spans="1:8" ht="15.75" x14ac:dyDescent="0.25">
      <c r="A1266" s="157" t="s">
        <v>481</v>
      </c>
      <c r="B1266" s="148" t="str">
        <f t="shared" si="22"/>
        <v>4128</v>
      </c>
      <c r="C1266" s="165" t="s">
        <v>483</v>
      </c>
      <c r="D1266" s="148">
        <v>2128331.04</v>
      </c>
      <c r="E1266" s="148">
        <v>0</v>
      </c>
      <c r="F1266" s="148">
        <v>2128331.04</v>
      </c>
      <c r="G1266" s="148">
        <v>0</v>
      </c>
      <c r="H1266" s="158">
        <v>2128331.04</v>
      </c>
    </row>
    <row r="1267" spans="1:8" ht="15.75" x14ac:dyDescent="0.25">
      <c r="A1267" s="157" t="s">
        <v>481</v>
      </c>
      <c r="B1267" s="148" t="str">
        <f t="shared" si="22"/>
        <v>4125</v>
      </c>
      <c r="C1267" s="168" t="s">
        <v>484</v>
      </c>
      <c r="D1267" s="148">
        <v>0</v>
      </c>
      <c r="E1267" s="148">
        <v>0</v>
      </c>
      <c r="F1267" s="148">
        <v>0</v>
      </c>
      <c r="G1267" s="148">
        <v>0</v>
      </c>
      <c r="H1267" s="158">
        <v>0</v>
      </c>
    </row>
    <row r="1268" spans="1:8" ht="15.75" x14ac:dyDescent="0.25">
      <c r="A1268" s="157" t="s">
        <v>485</v>
      </c>
      <c r="B1268" s="148" t="str">
        <f t="shared" si="22"/>
        <v>4210</v>
      </c>
      <c r="C1268" s="165" t="s">
        <v>486</v>
      </c>
      <c r="D1268" s="148">
        <v>9412.75</v>
      </c>
      <c r="E1268" s="148">
        <v>0</v>
      </c>
      <c r="F1268" s="148">
        <v>9412.75</v>
      </c>
      <c r="G1268" s="148">
        <v>0</v>
      </c>
      <c r="H1268" s="158">
        <v>9412.75</v>
      </c>
    </row>
    <row r="1269" spans="1:8" ht="15.75" x14ac:dyDescent="0.25">
      <c r="A1269" s="157" t="s">
        <v>248</v>
      </c>
      <c r="B1269" s="148" t="str">
        <f t="shared" si="22"/>
        <v>4316</v>
      </c>
      <c r="C1269" s="165" t="s">
        <v>487</v>
      </c>
      <c r="D1269" s="148">
        <v>1837990.77</v>
      </c>
      <c r="E1269" s="148">
        <v>0</v>
      </c>
      <c r="F1269" s="148">
        <v>1837990.77</v>
      </c>
      <c r="G1269" s="148">
        <v>0</v>
      </c>
      <c r="H1269" s="158">
        <v>1837990.77</v>
      </c>
    </row>
    <row r="1270" spans="1:8" ht="15.75" x14ac:dyDescent="0.25">
      <c r="A1270" s="157" t="s">
        <v>248</v>
      </c>
      <c r="B1270" s="148" t="str">
        <f t="shared" si="22"/>
        <v>4325</v>
      </c>
      <c r="C1270" s="168" t="s">
        <v>488</v>
      </c>
      <c r="D1270" s="148">
        <v>0</v>
      </c>
      <c r="E1270" s="148">
        <v>0</v>
      </c>
      <c r="F1270" s="148">
        <v>0</v>
      </c>
      <c r="G1270" s="148">
        <v>0</v>
      </c>
      <c r="H1270" s="158">
        <v>0</v>
      </c>
    </row>
    <row r="1271" spans="1:8" ht="15.75" x14ac:dyDescent="0.25">
      <c r="A1271" s="157" t="s">
        <v>489</v>
      </c>
      <c r="B1271" s="148" t="str">
        <f t="shared" si="22"/>
        <v>4435</v>
      </c>
      <c r="C1271" s="165" t="s">
        <v>490</v>
      </c>
      <c r="D1271" s="148">
        <v>0</v>
      </c>
      <c r="E1271" s="148">
        <v>0</v>
      </c>
      <c r="F1271" s="148">
        <v>0</v>
      </c>
      <c r="G1271" s="148">
        <v>0</v>
      </c>
      <c r="H1271" s="158">
        <v>0</v>
      </c>
    </row>
    <row r="1272" spans="1:8" ht="15.75" x14ac:dyDescent="0.25">
      <c r="A1272" s="157" t="s">
        <v>491</v>
      </c>
      <c r="B1272" s="148" t="str">
        <f t="shared" si="22"/>
        <v>4510</v>
      </c>
      <c r="C1272" s="165" t="s">
        <v>492</v>
      </c>
      <c r="D1272" s="148">
        <v>0</v>
      </c>
      <c r="E1272" s="148">
        <v>0</v>
      </c>
      <c r="F1272" s="148">
        <v>0</v>
      </c>
      <c r="G1272" s="148">
        <v>0</v>
      </c>
      <c r="H1272" s="158">
        <v>0</v>
      </c>
    </row>
    <row r="1273" spans="1:8" ht="15.75" x14ac:dyDescent="0.25">
      <c r="A1273" s="157" t="s">
        <v>493</v>
      </c>
      <c r="B1273" s="148" t="str">
        <f t="shared" si="22"/>
        <v>4612</v>
      </c>
      <c r="C1273" s="165" t="s">
        <v>494</v>
      </c>
      <c r="D1273" s="148">
        <v>5213.04</v>
      </c>
      <c r="E1273" s="148">
        <v>0</v>
      </c>
      <c r="F1273" s="148">
        <v>5213.04</v>
      </c>
      <c r="G1273" s="148">
        <v>0</v>
      </c>
      <c r="H1273" s="158">
        <v>5213.04</v>
      </c>
    </row>
    <row r="1274" spans="1:8" ht="15.75" x14ac:dyDescent="0.25">
      <c r="A1274" s="157" t="s">
        <v>495</v>
      </c>
      <c r="B1274" s="148" t="str">
        <f t="shared" si="22"/>
        <v>4711</v>
      </c>
      <c r="C1274" s="165" t="s">
        <v>496</v>
      </c>
      <c r="D1274" s="148">
        <v>8808.75</v>
      </c>
      <c r="E1274" s="148">
        <v>0</v>
      </c>
      <c r="F1274" s="148">
        <v>8808.75</v>
      </c>
      <c r="G1274" s="148">
        <v>0</v>
      </c>
      <c r="H1274" s="158">
        <v>8808.75</v>
      </c>
    </row>
    <row r="1275" spans="1:8" ht="15.75" x14ac:dyDescent="0.25">
      <c r="A1275" s="157" t="s">
        <v>497</v>
      </c>
      <c r="B1275" s="148" t="str">
        <f t="shared" si="22"/>
        <v>4815</v>
      </c>
      <c r="C1275" s="165" t="s">
        <v>498</v>
      </c>
      <c r="D1275" s="148">
        <v>4701.76</v>
      </c>
      <c r="E1275" s="148">
        <v>0</v>
      </c>
      <c r="F1275" s="148">
        <v>4701.76</v>
      </c>
      <c r="G1275" s="148">
        <v>0</v>
      </c>
      <c r="H1275" s="158">
        <v>4701.76</v>
      </c>
    </row>
    <row r="1276" spans="1:8" ht="15.75" x14ac:dyDescent="0.25">
      <c r="A1276" s="157" t="s">
        <v>499</v>
      </c>
      <c r="B1276" s="148" t="str">
        <f t="shared" si="22"/>
        <v>4949</v>
      </c>
      <c r="C1276" s="165" t="s">
        <v>500</v>
      </c>
      <c r="D1276" s="148">
        <v>0</v>
      </c>
      <c r="E1276" s="148">
        <v>0</v>
      </c>
      <c r="F1276" s="148">
        <v>0</v>
      </c>
      <c r="G1276" s="148">
        <v>0</v>
      </c>
      <c r="H1276" s="158">
        <v>0</v>
      </c>
    </row>
    <row r="1277" spans="1:8" ht="15.75" x14ac:dyDescent="0.25">
      <c r="A1277" s="157" t="s">
        <v>501</v>
      </c>
      <c r="B1277" s="148" t="str">
        <f t="shared" si="22"/>
        <v>5019A</v>
      </c>
      <c r="C1277" s="165" t="s">
        <v>502</v>
      </c>
      <c r="D1277" s="148">
        <v>4253.3600000000006</v>
      </c>
      <c r="E1277" s="148">
        <v>0</v>
      </c>
      <c r="F1277" s="148">
        <v>4253.3600000000006</v>
      </c>
      <c r="G1277" s="148">
        <v>0</v>
      </c>
      <c r="H1277" s="158">
        <v>4253.3600000000006</v>
      </c>
    </row>
    <row r="1278" spans="1:8" ht="15.75" x14ac:dyDescent="0.25">
      <c r="A1278" s="157" t="s">
        <v>503</v>
      </c>
      <c r="B1278" s="148" t="str">
        <f t="shared" si="22"/>
        <v>5119A</v>
      </c>
      <c r="C1278" s="165" t="s">
        <v>504</v>
      </c>
      <c r="D1278" s="148">
        <v>10042.949999999999</v>
      </c>
      <c r="E1278" s="148">
        <v>0</v>
      </c>
      <c r="F1278" s="148">
        <v>10042.949999999999</v>
      </c>
      <c r="G1278" s="148">
        <v>0</v>
      </c>
      <c r="H1278" s="158">
        <v>10042.949999999999</v>
      </c>
    </row>
    <row r="1279" spans="1:8" ht="15.75" x14ac:dyDescent="0.25">
      <c r="A1279" s="157" t="s">
        <v>505</v>
      </c>
      <c r="B1279" s="148" t="str">
        <f t="shared" si="22"/>
        <v>5219A</v>
      </c>
      <c r="C1279" s="165" t="s">
        <v>506</v>
      </c>
      <c r="D1279" s="148">
        <v>90</v>
      </c>
      <c r="E1279" s="148">
        <v>0</v>
      </c>
      <c r="F1279" s="148">
        <v>90</v>
      </c>
      <c r="G1279" s="148">
        <v>0</v>
      </c>
      <c r="H1279" s="158">
        <v>90</v>
      </c>
    </row>
    <row r="1280" spans="1:8" ht="15.75" x14ac:dyDescent="0.25">
      <c r="A1280" s="157" t="s">
        <v>507</v>
      </c>
      <c r="B1280" s="148" t="str">
        <f t="shared" si="22"/>
        <v>5319A</v>
      </c>
      <c r="C1280" s="165" t="s">
        <v>508</v>
      </c>
      <c r="D1280" s="148">
        <v>4253.79</v>
      </c>
      <c r="E1280" s="148">
        <v>0</v>
      </c>
      <c r="F1280" s="148">
        <v>4253.79</v>
      </c>
      <c r="G1280" s="148">
        <v>0</v>
      </c>
      <c r="H1280" s="158">
        <v>4253.79</v>
      </c>
    </row>
    <row r="1281" spans="1:8" ht="15.75" x14ac:dyDescent="0.25">
      <c r="A1281" s="157" t="s">
        <v>270</v>
      </c>
      <c r="B1281" s="148" t="str">
        <f t="shared" si="22"/>
        <v>5438</v>
      </c>
      <c r="C1281" s="165" t="s">
        <v>509</v>
      </c>
      <c r="D1281" s="148">
        <v>1689.29</v>
      </c>
      <c r="E1281" s="148">
        <v>0</v>
      </c>
      <c r="F1281" s="148">
        <v>1689.29</v>
      </c>
      <c r="G1281" s="148">
        <v>0</v>
      </c>
      <c r="H1281" s="158">
        <v>1689.29</v>
      </c>
    </row>
    <row r="1282" spans="1:8" ht="15.75" x14ac:dyDescent="0.25">
      <c r="A1282" s="157" t="s">
        <v>264</v>
      </c>
      <c r="B1282" s="148" t="str">
        <f t="shared" si="22"/>
        <v>5526</v>
      </c>
      <c r="C1282" s="165" t="s">
        <v>510</v>
      </c>
      <c r="D1282" s="148">
        <v>148186.31</v>
      </c>
      <c r="E1282" s="148">
        <v>0</v>
      </c>
      <c r="F1282" s="148">
        <v>148186.31</v>
      </c>
      <c r="G1282" s="148">
        <v>0</v>
      </c>
      <c r="H1282" s="158">
        <v>148186.31</v>
      </c>
    </row>
    <row r="1283" spans="1:8" ht="15.75" x14ac:dyDescent="0.25">
      <c r="A1283" s="157" t="s">
        <v>276</v>
      </c>
      <c r="B1283" s="148" t="str">
        <f t="shared" si="22"/>
        <v>5719A</v>
      </c>
      <c r="C1283" s="165" t="s">
        <v>511</v>
      </c>
      <c r="D1283" s="148">
        <v>0</v>
      </c>
      <c r="E1283" s="148">
        <v>0</v>
      </c>
      <c r="F1283" s="148">
        <v>0</v>
      </c>
      <c r="G1283" s="148">
        <v>0</v>
      </c>
      <c r="H1283" s="158">
        <v>0</v>
      </c>
    </row>
    <row r="1284" spans="1:8" ht="15.75" x14ac:dyDescent="0.25">
      <c r="A1284" s="157" t="s">
        <v>512</v>
      </c>
      <c r="B1284" s="148" t="str">
        <f t="shared" si="22"/>
        <v>5819A</v>
      </c>
      <c r="C1284" s="165" t="s">
        <v>513</v>
      </c>
      <c r="D1284" s="148">
        <v>3151524.41</v>
      </c>
      <c r="E1284" s="148">
        <v>0</v>
      </c>
      <c r="F1284" s="148">
        <v>3151524.41</v>
      </c>
      <c r="G1284" s="148">
        <v>0</v>
      </c>
      <c r="H1284" s="158">
        <v>3151524.41</v>
      </c>
    </row>
    <row r="1285" spans="1:8" ht="15.75" x14ac:dyDescent="0.25">
      <c r="A1285" s="157" t="s">
        <v>512</v>
      </c>
      <c r="B1285" s="148" t="str">
        <f t="shared" si="22"/>
        <v>5829</v>
      </c>
      <c r="C1285" s="165" t="s">
        <v>514</v>
      </c>
      <c r="D1285" s="148">
        <v>0</v>
      </c>
      <c r="E1285" s="148">
        <v>0</v>
      </c>
      <c r="F1285" s="148">
        <v>0</v>
      </c>
      <c r="G1285" s="148">
        <v>0</v>
      </c>
      <c r="H1285" s="158">
        <v>0</v>
      </c>
    </row>
    <row r="1286" spans="1:8" ht="15.75" x14ac:dyDescent="0.25">
      <c r="A1286" s="157" t="s">
        <v>515</v>
      </c>
      <c r="B1286" s="148" t="str">
        <f t="shared" si="22"/>
        <v>5919A</v>
      </c>
      <c r="C1286" s="165" t="s">
        <v>516</v>
      </c>
      <c r="D1286" s="148">
        <v>0</v>
      </c>
      <c r="E1286" s="148">
        <v>0</v>
      </c>
      <c r="F1286" s="148">
        <v>0</v>
      </c>
      <c r="G1286" s="148">
        <v>0</v>
      </c>
      <c r="H1286" s="158">
        <v>0</v>
      </c>
    </row>
    <row r="1287" spans="1:8" ht="15.75" x14ac:dyDescent="0.25">
      <c r="A1287" s="157" t="s">
        <v>274</v>
      </c>
      <c r="B1287" s="148" t="str">
        <f t="shared" si="22"/>
        <v>6019A</v>
      </c>
      <c r="C1287" s="151" t="s">
        <v>517</v>
      </c>
      <c r="D1287" s="148">
        <v>0</v>
      </c>
      <c r="E1287" s="148">
        <v>0</v>
      </c>
      <c r="F1287" s="148">
        <v>0</v>
      </c>
      <c r="G1287" s="148">
        <v>0</v>
      </c>
      <c r="H1287" s="158">
        <v>0</v>
      </c>
    </row>
    <row r="1288" spans="1:8" ht="15.75" x14ac:dyDescent="0.25">
      <c r="A1288" s="157" t="s">
        <v>518</v>
      </c>
      <c r="B1288" s="148" t="str">
        <f t="shared" si="22"/>
        <v>6119A</v>
      </c>
      <c r="C1288" s="151" t="s">
        <v>519</v>
      </c>
      <c r="D1288" s="148">
        <v>0</v>
      </c>
      <c r="E1288" s="148">
        <v>0</v>
      </c>
      <c r="F1288" s="148">
        <v>0</v>
      </c>
      <c r="G1288" s="148">
        <v>0</v>
      </c>
      <c r="H1288" s="158">
        <v>0</v>
      </c>
    </row>
    <row r="1289" spans="1:8" ht="15.75" x14ac:dyDescent="0.25">
      <c r="A1289" s="157" t="s">
        <v>520</v>
      </c>
      <c r="B1289" s="148" t="str">
        <f t="shared" si="22"/>
        <v>6249</v>
      </c>
      <c r="C1289" s="165" t="s">
        <v>521</v>
      </c>
      <c r="D1289" s="148">
        <v>12886.67</v>
      </c>
      <c r="E1289" s="148">
        <v>0</v>
      </c>
      <c r="F1289" s="148">
        <v>12886.67</v>
      </c>
      <c r="G1289" s="148">
        <v>0</v>
      </c>
      <c r="H1289" s="158">
        <v>12886.67</v>
      </c>
    </row>
    <row r="1290" spans="1:8" ht="15.75" x14ac:dyDescent="0.25">
      <c r="A1290" s="157" t="s">
        <v>522</v>
      </c>
      <c r="B1290" s="148" t="str">
        <f t="shared" si="22"/>
        <v>6329</v>
      </c>
      <c r="C1290" s="165" t="s">
        <v>523</v>
      </c>
      <c r="D1290" s="148">
        <v>9485</v>
      </c>
      <c r="E1290" s="148">
        <v>0</v>
      </c>
      <c r="F1290" s="148">
        <v>9485</v>
      </c>
      <c r="G1290" s="148">
        <v>0</v>
      </c>
      <c r="H1290" s="158">
        <v>9485</v>
      </c>
    </row>
    <row r="1291" spans="1:8" ht="15.75" x14ac:dyDescent="0.25">
      <c r="A1291" s="157" t="s">
        <v>524</v>
      </c>
      <c r="B1291" s="148" t="str">
        <f t="shared" si="22"/>
        <v>6407</v>
      </c>
      <c r="C1291" s="165" t="s">
        <v>525</v>
      </c>
      <c r="D1291" s="148">
        <v>6.25</v>
      </c>
      <c r="E1291" s="148">
        <v>0</v>
      </c>
      <c r="F1291" s="148">
        <v>6.25</v>
      </c>
      <c r="G1291" s="148">
        <v>0</v>
      </c>
      <c r="H1291" s="158">
        <v>6.25</v>
      </c>
    </row>
    <row r="1292" spans="1:8" ht="15.75" x14ac:dyDescent="0.25">
      <c r="A1292" s="157" t="s">
        <v>526</v>
      </c>
      <c r="B1292" s="148" t="str">
        <f t="shared" ref="B1292:B1322" si="23">C1292</f>
        <v>6519A</v>
      </c>
      <c r="C1292" s="165" t="s">
        <v>527</v>
      </c>
      <c r="D1292" s="148">
        <v>0</v>
      </c>
      <c r="E1292" s="148">
        <v>0</v>
      </c>
      <c r="F1292" s="148">
        <v>0</v>
      </c>
      <c r="G1292" s="148">
        <v>0</v>
      </c>
      <c r="H1292" s="158">
        <v>0</v>
      </c>
    </row>
    <row r="1293" spans="1:8" ht="15.75" x14ac:dyDescent="0.25">
      <c r="A1293" s="157" t="s">
        <v>528</v>
      </c>
      <c r="B1293" s="148" t="str">
        <f t="shared" si="23"/>
        <v>6619A</v>
      </c>
      <c r="C1293" s="165" t="s">
        <v>529</v>
      </c>
      <c r="D1293" s="148">
        <v>0</v>
      </c>
      <c r="E1293" s="148">
        <v>0</v>
      </c>
      <c r="F1293" s="148">
        <v>0</v>
      </c>
      <c r="G1293" s="148">
        <v>0</v>
      </c>
      <c r="H1293" s="158">
        <v>0</v>
      </c>
    </row>
    <row r="1294" spans="1:8" ht="15.75" x14ac:dyDescent="0.25">
      <c r="A1294" s="157" t="s">
        <v>530</v>
      </c>
      <c r="B1294" s="148" t="str">
        <f t="shared" si="23"/>
        <v>6709A</v>
      </c>
      <c r="C1294" s="165" t="s">
        <v>531</v>
      </c>
      <c r="D1294" s="148">
        <v>1019.3499999999999</v>
      </c>
      <c r="E1294" s="148">
        <v>0</v>
      </c>
      <c r="F1294" s="148">
        <v>1019.3499999999999</v>
      </c>
      <c r="G1294" s="148">
        <v>0</v>
      </c>
      <c r="H1294" s="158">
        <v>1019.3499999999999</v>
      </c>
    </row>
    <row r="1295" spans="1:8" ht="15.75" x14ac:dyDescent="0.25">
      <c r="A1295" s="157" t="s">
        <v>530</v>
      </c>
      <c r="B1295" s="148" t="str">
        <f t="shared" si="23"/>
        <v>6733</v>
      </c>
      <c r="C1295" s="165" t="s">
        <v>532</v>
      </c>
      <c r="D1295" s="148">
        <v>58</v>
      </c>
      <c r="E1295" s="148">
        <v>0</v>
      </c>
      <c r="F1295" s="148">
        <v>58</v>
      </c>
      <c r="G1295" s="148">
        <v>0</v>
      </c>
      <c r="H1295" s="158">
        <v>58</v>
      </c>
    </row>
    <row r="1296" spans="1:8" ht="15.75" x14ac:dyDescent="0.25">
      <c r="A1296" s="157" t="s">
        <v>533</v>
      </c>
      <c r="B1296" s="148" t="str">
        <f t="shared" si="23"/>
        <v>6840</v>
      </c>
      <c r="C1296" s="168" t="s">
        <v>534</v>
      </c>
      <c r="D1296" s="148">
        <v>106.92</v>
      </c>
      <c r="E1296" s="148">
        <v>0</v>
      </c>
      <c r="F1296" s="148">
        <v>106.92</v>
      </c>
      <c r="G1296" s="148">
        <v>0</v>
      </c>
      <c r="H1296" s="158">
        <v>106.92</v>
      </c>
    </row>
    <row r="1297" spans="1:8" ht="15.75" x14ac:dyDescent="0.25">
      <c r="A1297" s="157" t="s">
        <v>535</v>
      </c>
      <c r="B1297" s="148" t="str">
        <f t="shared" si="23"/>
        <v>7208</v>
      </c>
      <c r="C1297" s="165" t="s">
        <v>536</v>
      </c>
      <c r="D1297" s="148">
        <v>3493.4</v>
      </c>
      <c r="E1297" s="148">
        <v>0</v>
      </c>
      <c r="F1297" s="148">
        <v>3493.4</v>
      </c>
      <c r="G1297" s="148">
        <v>0</v>
      </c>
      <c r="H1297" s="158">
        <v>3493.4</v>
      </c>
    </row>
    <row r="1298" spans="1:8" ht="15.75" x14ac:dyDescent="0.25">
      <c r="A1298" s="157" t="s">
        <v>347</v>
      </c>
      <c r="B1298" s="148" t="str">
        <f t="shared" si="23"/>
        <v>7305A</v>
      </c>
      <c r="C1298" s="165" t="s">
        <v>537</v>
      </c>
      <c r="D1298" s="148">
        <v>0</v>
      </c>
      <c r="E1298" s="148">
        <v>0</v>
      </c>
      <c r="F1298" s="148">
        <v>0</v>
      </c>
      <c r="G1298" s="148">
        <v>0</v>
      </c>
      <c r="H1298" s="158">
        <v>0</v>
      </c>
    </row>
    <row r="1299" spans="1:8" ht="15.75" x14ac:dyDescent="0.25">
      <c r="A1299" s="157" t="s">
        <v>538</v>
      </c>
      <c r="B1299" s="148" t="str">
        <f t="shared" si="23"/>
        <v>7405A</v>
      </c>
      <c r="C1299" s="165" t="s">
        <v>539</v>
      </c>
      <c r="D1299" s="148">
        <v>155490.20000000001</v>
      </c>
      <c r="E1299" s="148">
        <v>0</v>
      </c>
      <c r="F1299" s="148">
        <v>155490.20000000001</v>
      </c>
      <c r="G1299" s="148">
        <v>0</v>
      </c>
      <c r="H1299" s="158">
        <v>155490.20000000001</v>
      </c>
    </row>
    <row r="1300" spans="1:8" ht="15.75" x14ac:dyDescent="0.25">
      <c r="A1300" s="157" t="s">
        <v>538</v>
      </c>
      <c r="B1300" s="148" t="str">
        <f t="shared" si="23"/>
        <v>7425</v>
      </c>
      <c r="C1300" s="168" t="s">
        <v>540</v>
      </c>
      <c r="D1300" s="148">
        <v>0</v>
      </c>
      <c r="E1300" s="148">
        <v>0</v>
      </c>
      <c r="F1300" s="148">
        <v>0</v>
      </c>
      <c r="G1300" s="148">
        <v>0</v>
      </c>
      <c r="H1300" s="158">
        <v>0</v>
      </c>
    </row>
    <row r="1301" spans="1:8" ht="15.75" x14ac:dyDescent="0.25">
      <c r="A1301" s="157" t="s">
        <v>541</v>
      </c>
      <c r="B1301" s="148" t="str">
        <f t="shared" si="23"/>
        <v>7538</v>
      </c>
      <c r="C1301" s="151" t="s">
        <v>542</v>
      </c>
      <c r="D1301" s="148">
        <v>9866.16</v>
      </c>
      <c r="E1301" s="148">
        <v>0</v>
      </c>
      <c r="F1301" s="148">
        <v>9866.16</v>
      </c>
      <c r="G1301" s="148">
        <v>0</v>
      </c>
      <c r="H1301" s="158">
        <v>9866.16</v>
      </c>
    </row>
    <row r="1302" spans="1:8" ht="15.75" x14ac:dyDescent="0.25">
      <c r="A1302" s="157" t="s">
        <v>541</v>
      </c>
      <c r="B1302" s="148" t="str">
        <f t="shared" si="23"/>
        <v>7525</v>
      </c>
      <c r="C1302" s="166" t="s">
        <v>543</v>
      </c>
      <c r="D1302" s="148">
        <v>0</v>
      </c>
      <c r="E1302" s="148">
        <v>0</v>
      </c>
      <c r="F1302" s="148">
        <v>0</v>
      </c>
      <c r="G1302" s="148">
        <v>0</v>
      </c>
      <c r="H1302" s="158">
        <v>0</v>
      </c>
    </row>
    <row r="1303" spans="1:8" ht="15.75" x14ac:dyDescent="0.25">
      <c r="A1303" s="157" t="s">
        <v>544</v>
      </c>
      <c r="B1303" s="148" t="str">
        <f t="shared" si="23"/>
        <v>7932</v>
      </c>
      <c r="C1303" s="165" t="s">
        <v>545</v>
      </c>
      <c r="D1303" s="148">
        <v>0</v>
      </c>
      <c r="E1303" s="148">
        <v>0</v>
      </c>
      <c r="F1303" s="148">
        <v>0</v>
      </c>
      <c r="G1303" s="148">
        <v>0</v>
      </c>
      <c r="H1303" s="158">
        <v>0</v>
      </c>
    </row>
    <row r="1304" spans="1:8" ht="15.75" x14ac:dyDescent="0.25">
      <c r="A1304" s="157" t="s">
        <v>548</v>
      </c>
      <c r="B1304" s="148" t="str">
        <f t="shared" si="23"/>
        <v>8132</v>
      </c>
      <c r="C1304" s="165" t="s">
        <v>549</v>
      </c>
      <c r="D1304" s="148">
        <v>0</v>
      </c>
      <c r="E1304" s="148">
        <v>0</v>
      </c>
      <c r="F1304" s="148">
        <v>0</v>
      </c>
      <c r="G1304" s="148">
        <v>0</v>
      </c>
      <c r="H1304" s="158">
        <v>0</v>
      </c>
    </row>
    <row r="1305" spans="1:8" ht="15.75" x14ac:dyDescent="0.25">
      <c r="A1305" s="157" t="s">
        <v>333</v>
      </c>
      <c r="B1305" s="148" t="str">
        <f t="shared" si="23"/>
        <v>8440</v>
      </c>
      <c r="C1305" s="165" t="s">
        <v>552</v>
      </c>
      <c r="D1305" s="148">
        <v>0</v>
      </c>
      <c r="E1305" s="148">
        <v>0</v>
      </c>
      <c r="F1305" s="148">
        <v>0</v>
      </c>
      <c r="G1305" s="148">
        <v>0</v>
      </c>
      <c r="H1305" s="158">
        <v>0</v>
      </c>
    </row>
    <row r="1306" spans="1:8" ht="15.75" x14ac:dyDescent="0.25">
      <c r="A1306" s="157" t="s">
        <v>553</v>
      </c>
      <c r="B1306" s="148" t="str">
        <f t="shared" si="23"/>
        <v>8809A</v>
      </c>
      <c r="C1306" s="165" t="s">
        <v>554</v>
      </c>
      <c r="D1306" s="148">
        <v>3300.4999999999995</v>
      </c>
      <c r="E1306" s="148">
        <v>0</v>
      </c>
      <c r="F1306" s="148">
        <v>3300.4999999999995</v>
      </c>
      <c r="G1306" s="148">
        <v>0</v>
      </c>
      <c r="H1306" s="158">
        <v>3300.4999999999995</v>
      </c>
    </row>
    <row r="1307" spans="1:8" ht="15.75" x14ac:dyDescent="0.25">
      <c r="A1307" s="157" t="s">
        <v>555</v>
      </c>
      <c r="B1307" s="148" t="str">
        <f t="shared" si="23"/>
        <v>9040</v>
      </c>
      <c r="C1307" s="151" t="s">
        <v>556</v>
      </c>
      <c r="D1307" s="148">
        <v>0</v>
      </c>
      <c r="E1307" s="148">
        <v>0</v>
      </c>
      <c r="F1307" s="148">
        <v>0</v>
      </c>
      <c r="G1307" s="148">
        <v>0</v>
      </c>
      <c r="H1307" s="158">
        <v>0</v>
      </c>
    </row>
    <row r="1308" spans="1:8" ht="15.75" x14ac:dyDescent="0.25">
      <c r="A1308" s="157" t="s">
        <v>557</v>
      </c>
      <c r="B1308" s="148" t="str">
        <f t="shared" si="23"/>
        <v>9201A</v>
      </c>
      <c r="C1308" s="151" t="s">
        <v>558</v>
      </c>
      <c r="D1308" s="148">
        <v>2961.15</v>
      </c>
      <c r="E1308" s="148">
        <v>0</v>
      </c>
      <c r="F1308" s="148">
        <v>2961.15</v>
      </c>
      <c r="G1308" s="148">
        <v>0</v>
      </c>
      <c r="H1308" s="158">
        <v>2961.15</v>
      </c>
    </row>
    <row r="1309" spans="1:8" ht="15.75" x14ac:dyDescent="0.25">
      <c r="A1309" s="157" t="s">
        <v>559</v>
      </c>
      <c r="B1309" s="148" t="str">
        <f t="shared" si="23"/>
        <v>9301A</v>
      </c>
      <c r="C1309" s="151" t="s">
        <v>560</v>
      </c>
      <c r="D1309" s="148">
        <v>86101.75</v>
      </c>
      <c r="E1309" s="148">
        <v>0</v>
      </c>
      <c r="F1309" s="148">
        <v>86101.75</v>
      </c>
      <c r="G1309" s="148">
        <v>0</v>
      </c>
      <c r="H1309" s="158">
        <v>86101.75</v>
      </c>
    </row>
    <row r="1310" spans="1:8" ht="15.75" x14ac:dyDescent="0.25">
      <c r="A1310" s="157" t="s">
        <v>561</v>
      </c>
      <c r="B1310" s="148" t="str">
        <f t="shared" si="23"/>
        <v>9449</v>
      </c>
      <c r="C1310" s="151" t="s">
        <v>562</v>
      </c>
      <c r="D1310" s="148">
        <v>1123.45</v>
      </c>
      <c r="E1310" s="148">
        <v>0</v>
      </c>
      <c r="F1310" s="148">
        <v>1123.45</v>
      </c>
      <c r="G1310" s="148">
        <v>0</v>
      </c>
      <c r="H1310" s="158">
        <v>1123.45</v>
      </c>
    </row>
    <row r="1311" spans="1:8" ht="15.75" x14ac:dyDescent="0.25">
      <c r="A1311" s="157" t="s">
        <v>563</v>
      </c>
      <c r="B1311" s="148" t="str">
        <f t="shared" si="23"/>
        <v>9618A</v>
      </c>
      <c r="C1311" s="151" t="s">
        <v>564</v>
      </c>
      <c r="D1311" s="148">
        <v>0</v>
      </c>
      <c r="E1311" s="148">
        <v>0</v>
      </c>
      <c r="F1311" s="148">
        <v>0</v>
      </c>
      <c r="G1311" s="148">
        <v>0</v>
      </c>
      <c r="H1311" s="158">
        <v>0</v>
      </c>
    </row>
    <row r="1312" spans="1:8" ht="15.75" x14ac:dyDescent="0.25">
      <c r="A1312" s="157" t="s">
        <v>606</v>
      </c>
      <c r="B1312" s="148" t="str">
        <f t="shared" si="23"/>
        <v>9818A</v>
      </c>
      <c r="C1312" s="151" t="s">
        <v>565</v>
      </c>
      <c r="D1312" s="148">
        <v>231037613.83000001</v>
      </c>
      <c r="E1312" s="148">
        <v>-231037613.83000004</v>
      </c>
      <c r="F1312" s="148">
        <v>0</v>
      </c>
      <c r="G1312" s="148">
        <v>0</v>
      </c>
      <c r="H1312" s="158">
        <v>0</v>
      </c>
    </row>
    <row r="1313" spans="1:8" ht="15.75" x14ac:dyDescent="0.25">
      <c r="A1313" s="157" t="s">
        <v>607</v>
      </c>
      <c r="B1313" s="148" t="str">
        <f t="shared" si="23"/>
        <v>9818A1</v>
      </c>
      <c r="C1313" s="166" t="s">
        <v>608</v>
      </c>
      <c r="D1313" s="148"/>
      <c r="E1313" s="148">
        <v>0</v>
      </c>
      <c r="F1313" s="148">
        <v>0</v>
      </c>
      <c r="G1313" s="148">
        <v>0</v>
      </c>
      <c r="H1313" s="158">
        <v>0</v>
      </c>
    </row>
    <row r="1314" spans="1:8" ht="15.75" x14ac:dyDescent="0.25">
      <c r="A1314" s="157" t="s">
        <v>609</v>
      </c>
      <c r="B1314" s="148" t="str">
        <f t="shared" si="23"/>
        <v>9818A2</v>
      </c>
      <c r="C1314" s="166" t="s">
        <v>610</v>
      </c>
      <c r="D1314" s="148"/>
      <c r="E1314" s="148">
        <v>0</v>
      </c>
      <c r="F1314" s="148">
        <v>0</v>
      </c>
      <c r="G1314" s="148">
        <v>0</v>
      </c>
      <c r="H1314" s="158">
        <v>0</v>
      </c>
    </row>
    <row r="1315" spans="1:8" ht="15.75" x14ac:dyDescent="0.25">
      <c r="A1315" s="157" t="s">
        <v>567</v>
      </c>
      <c r="B1315" s="148" t="str">
        <f t="shared" si="23"/>
        <v>BB49</v>
      </c>
      <c r="C1315" s="151" t="s">
        <v>568</v>
      </c>
      <c r="D1315" s="148">
        <v>0</v>
      </c>
      <c r="E1315" s="148">
        <v>0</v>
      </c>
      <c r="F1315" s="148">
        <v>0</v>
      </c>
      <c r="G1315" s="148">
        <v>0</v>
      </c>
      <c r="H1315" s="158">
        <v>0</v>
      </c>
    </row>
    <row r="1316" spans="1:8" ht="15.75" x14ac:dyDescent="0.25">
      <c r="A1316" s="157" t="s">
        <v>569</v>
      </c>
      <c r="B1316" s="148" t="str">
        <f t="shared" si="23"/>
        <v>AA</v>
      </c>
      <c r="C1316" s="149" t="s">
        <v>570</v>
      </c>
      <c r="D1316" s="148"/>
      <c r="E1316" s="148">
        <v>0</v>
      </c>
      <c r="F1316" s="148">
        <v>0</v>
      </c>
      <c r="G1316" s="148">
        <v>0</v>
      </c>
      <c r="H1316" s="158">
        <v>0</v>
      </c>
    </row>
    <row r="1317" spans="1:8" ht="15.75" x14ac:dyDescent="0.25">
      <c r="A1317" s="157" t="s">
        <v>571</v>
      </c>
      <c r="B1317" s="148" t="str">
        <f t="shared" si="23"/>
        <v>BB</v>
      </c>
      <c r="C1317" s="149" t="s">
        <v>587</v>
      </c>
      <c r="D1317" s="148"/>
      <c r="E1317" s="148">
        <v>0</v>
      </c>
      <c r="F1317" s="148">
        <v>0</v>
      </c>
      <c r="G1317" s="148">
        <v>0</v>
      </c>
      <c r="H1317" s="158">
        <v>0</v>
      </c>
    </row>
    <row r="1318" spans="1:8" ht="15.75" x14ac:dyDescent="0.25">
      <c r="A1318" s="157" t="s">
        <v>572</v>
      </c>
      <c r="B1318" s="148" t="str">
        <f t="shared" si="23"/>
        <v>CC</v>
      </c>
      <c r="C1318" s="149" t="s">
        <v>588</v>
      </c>
      <c r="D1318" s="148"/>
      <c r="E1318" s="148">
        <v>0</v>
      </c>
      <c r="F1318" s="148">
        <v>0</v>
      </c>
      <c r="G1318" s="148">
        <v>0</v>
      </c>
      <c r="H1318" s="158">
        <v>0</v>
      </c>
    </row>
    <row r="1319" spans="1:8" ht="15.75" x14ac:dyDescent="0.25">
      <c r="A1319" s="157" t="s">
        <v>299</v>
      </c>
      <c r="B1319" s="148" t="str">
        <f t="shared" si="23"/>
        <v>DD</v>
      </c>
      <c r="C1319" s="149" t="s">
        <v>589</v>
      </c>
      <c r="D1319" s="148"/>
      <c r="E1319" s="148">
        <v>0</v>
      </c>
      <c r="F1319" s="148">
        <v>0</v>
      </c>
      <c r="G1319" s="148">
        <v>0</v>
      </c>
      <c r="H1319" s="158">
        <v>0</v>
      </c>
    </row>
    <row r="1320" spans="1:8" ht="15.75" x14ac:dyDescent="0.25">
      <c r="A1320" s="157" t="s">
        <v>300</v>
      </c>
      <c r="B1320" s="148" t="str">
        <f t="shared" si="23"/>
        <v>QQ</v>
      </c>
      <c r="C1320" s="151" t="s">
        <v>573</v>
      </c>
      <c r="D1320" s="148"/>
      <c r="E1320" s="148">
        <v>0</v>
      </c>
      <c r="F1320" s="148">
        <v>0</v>
      </c>
      <c r="G1320" s="148">
        <v>0</v>
      </c>
      <c r="H1320" s="158">
        <v>0</v>
      </c>
    </row>
    <row r="1321" spans="1:8" ht="15.75" x14ac:dyDescent="0.25">
      <c r="A1321" s="157" t="s">
        <v>574</v>
      </c>
      <c r="B1321" s="148" t="str">
        <f t="shared" si="23"/>
        <v>EE</v>
      </c>
      <c r="C1321" s="149" t="s">
        <v>590</v>
      </c>
      <c r="D1321" s="148"/>
      <c r="E1321" s="148" t="s">
        <v>577</v>
      </c>
      <c r="F1321" s="148">
        <v>0</v>
      </c>
      <c r="G1321" s="148" t="s">
        <v>577</v>
      </c>
      <c r="H1321" s="158">
        <v>0</v>
      </c>
    </row>
    <row r="1322" spans="1:8" ht="15.75" x14ac:dyDescent="0.25">
      <c r="A1322" s="157" t="s">
        <v>575</v>
      </c>
      <c r="B1322" s="148" t="str">
        <f t="shared" si="23"/>
        <v>RB</v>
      </c>
      <c r="C1322" s="149" t="s">
        <v>576</v>
      </c>
      <c r="D1322" s="148"/>
      <c r="E1322" s="148"/>
      <c r="F1322" s="148"/>
      <c r="G1322" s="148"/>
      <c r="H1322" s="158">
        <v>0</v>
      </c>
    </row>
    <row r="1323" spans="1:8" ht="15.75" x14ac:dyDescent="0.25">
      <c r="A1323" s="157"/>
      <c r="B1323" s="148"/>
      <c r="C1323" s="148"/>
      <c r="D1323" s="152" t="s">
        <v>577</v>
      </c>
      <c r="E1323" s="152" t="s">
        <v>577</v>
      </c>
      <c r="F1323" s="152" t="s">
        <v>577</v>
      </c>
      <c r="G1323" s="152" t="s">
        <v>577</v>
      </c>
      <c r="H1323" s="170" t="s">
        <v>577</v>
      </c>
    </row>
    <row r="1324" spans="1:8" ht="15.75" x14ac:dyDescent="0.25">
      <c r="A1324" s="157" t="s">
        <v>578</v>
      </c>
      <c r="B1324" s="148"/>
      <c r="C1324" s="162"/>
      <c r="D1324" s="148">
        <v>241778584.87</v>
      </c>
      <c r="E1324" s="148">
        <v>-231037613.83000004</v>
      </c>
      <c r="F1324" s="148">
        <v>10740971.039999999</v>
      </c>
      <c r="G1324" s="148">
        <v>0</v>
      </c>
      <c r="H1324" s="158">
        <v>10740971.039999999</v>
      </c>
    </row>
    <row r="1325" spans="1:8" ht="15.75" x14ac:dyDescent="0.25">
      <c r="A1325" s="157"/>
      <c r="B1325" s="148"/>
      <c r="C1325" s="148"/>
      <c r="D1325" s="152" t="s">
        <v>397</v>
      </c>
      <c r="E1325" s="152" t="s">
        <v>397</v>
      </c>
      <c r="F1325" s="152" t="s">
        <v>397</v>
      </c>
      <c r="G1325" s="152" t="s">
        <v>397</v>
      </c>
      <c r="H1325" s="170" t="s">
        <v>397</v>
      </c>
    </row>
    <row r="1326" spans="1:8" ht="16.5" thickBot="1" x14ac:dyDescent="0.3">
      <c r="A1326" s="171"/>
      <c r="B1326" s="172"/>
      <c r="C1326" s="172"/>
      <c r="D1326" s="172"/>
      <c r="E1326" s="172"/>
      <c r="F1326" s="172"/>
      <c r="G1326" s="172"/>
      <c r="H1326" s="173">
        <v>10740971.039999999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82"/>
  <sheetViews>
    <sheetView topLeftCell="A1255" workbookViewId="0">
      <selection activeCell="K1185" sqref="K1185"/>
    </sheetView>
  </sheetViews>
  <sheetFormatPr defaultRowHeight="15" x14ac:dyDescent="0.25"/>
  <cols>
    <col min="1" max="1" width="40.5703125" bestFit="1" customWidth="1"/>
    <col min="2" max="2" width="40.5703125" hidden="1" customWidth="1"/>
    <col min="3" max="3" width="9.28515625" bestFit="1" customWidth="1"/>
    <col min="4" max="4" width="62.7109375" bestFit="1" customWidth="1"/>
    <col min="5" max="5" width="35.7109375" bestFit="1" customWidth="1"/>
    <col min="6" max="6" width="16.7109375" bestFit="1" customWidth="1"/>
    <col min="7" max="7" width="18.28515625" bestFit="1" customWidth="1"/>
    <col min="8" max="8" width="17.5703125" bestFit="1" customWidth="1"/>
  </cols>
  <sheetData>
    <row r="1" spans="1:8" ht="15.75" x14ac:dyDescent="0.25">
      <c r="A1" s="148"/>
      <c r="B1" s="148"/>
      <c r="C1" s="148"/>
      <c r="D1" s="148" t="s">
        <v>394</v>
      </c>
      <c r="E1" s="148"/>
      <c r="F1" s="148"/>
      <c r="G1" s="148"/>
      <c r="H1" s="148"/>
    </row>
    <row r="2" spans="1:8" ht="15.75" x14ac:dyDescent="0.25">
      <c r="A2" s="148"/>
      <c r="B2" s="148"/>
      <c r="C2" s="148"/>
      <c r="D2" s="148" t="s">
        <v>395</v>
      </c>
      <c r="E2" s="148"/>
      <c r="F2" s="148"/>
      <c r="G2" s="148"/>
      <c r="H2" s="148"/>
    </row>
    <row r="3" spans="1:8" ht="15.75" x14ac:dyDescent="0.25">
      <c r="A3" s="148" t="s">
        <v>584</v>
      </c>
      <c r="B3" s="148"/>
      <c r="C3" s="148"/>
      <c r="D3" s="148"/>
      <c r="E3" s="153" t="s">
        <v>611</v>
      </c>
      <c r="F3" s="148"/>
      <c r="G3" s="148"/>
      <c r="H3" s="148"/>
    </row>
    <row r="4" spans="1:8" ht="15.75" x14ac:dyDescent="0.25">
      <c r="A4" s="152" t="s">
        <v>397</v>
      </c>
      <c r="B4" s="152"/>
      <c r="C4" s="160" t="s">
        <v>397</v>
      </c>
      <c r="D4" s="160" t="s">
        <v>397</v>
      </c>
      <c r="E4" s="160" t="s">
        <v>397</v>
      </c>
      <c r="F4" s="160" t="s">
        <v>397</v>
      </c>
      <c r="G4" s="160" t="s">
        <v>397</v>
      </c>
      <c r="H4" s="160" t="s">
        <v>397</v>
      </c>
    </row>
    <row r="5" spans="1:8" ht="15.75" x14ac:dyDescent="0.25">
      <c r="A5" s="148" t="s">
        <v>398</v>
      </c>
      <c r="B5" s="148"/>
      <c r="C5" s="162"/>
      <c r="D5" s="150" t="s">
        <v>185</v>
      </c>
      <c r="E5" s="150" t="s">
        <v>185</v>
      </c>
      <c r="F5" s="150" t="s">
        <v>399</v>
      </c>
      <c r="G5" s="150" t="s">
        <v>185</v>
      </c>
      <c r="H5" s="150" t="s">
        <v>400</v>
      </c>
    </row>
    <row r="6" spans="1:8" ht="15.75" x14ac:dyDescent="0.25">
      <c r="A6" s="148"/>
      <c r="B6" s="148"/>
      <c r="C6" s="162"/>
      <c r="D6" s="150" t="s">
        <v>401</v>
      </c>
      <c r="E6" s="150" t="s">
        <v>402</v>
      </c>
      <c r="F6" s="150" t="s">
        <v>402</v>
      </c>
      <c r="G6" s="150" t="s">
        <v>403</v>
      </c>
      <c r="H6" s="150" t="s">
        <v>404</v>
      </c>
    </row>
    <row r="7" spans="1:8" ht="15.75" x14ac:dyDescent="0.25">
      <c r="A7" s="148"/>
      <c r="B7" s="148"/>
      <c r="C7" s="162"/>
      <c r="D7" s="150" t="s">
        <v>405</v>
      </c>
      <c r="E7" s="150" t="s">
        <v>406</v>
      </c>
      <c r="F7" s="148"/>
      <c r="G7" s="150" t="s">
        <v>406</v>
      </c>
      <c r="H7" s="150" t="s">
        <v>407</v>
      </c>
    </row>
    <row r="8" spans="1:8" ht="15.75" x14ac:dyDescent="0.25">
      <c r="A8" s="152" t="s">
        <v>397</v>
      </c>
      <c r="B8" s="152"/>
      <c r="C8" s="160" t="s">
        <v>397</v>
      </c>
      <c r="D8" s="160" t="s">
        <v>397</v>
      </c>
      <c r="E8" s="160" t="s">
        <v>397</v>
      </c>
      <c r="F8" s="160" t="s">
        <v>397</v>
      </c>
      <c r="G8" s="160" t="s">
        <v>397</v>
      </c>
      <c r="H8" s="160" t="s">
        <v>397</v>
      </c>
    </row>
    <row r="9" spans="1:8" ht="15.75" x14ac:dyDescent="0.25">
      <c r="A9" s="148" t="s">
        <v>408</v>
      </c>
      <c r="B9" s="235" t="str">
        <f>C9</f>
        <v>00</v>
      </c>
      <c r="C9" s="229" t="s">
        <v>409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</row>
    <row r="10" spans="1:8" ht="15.75" x14ac:dyDescent="0.25">
      <c r="A10" s="148" t="s">
        <v>410</v>
      </c>
      <c r="B10" s="235" t="str">
        <f t="shared" ref="B10:B73" si="0">C10</f>
        <v>0202</v>
      </c>
      <c r="C10" s="165" t="s">
        <v>612</v>
      </c>
      <c r="D10" s="148">
        <v>11053.46</v>
      </c>
      <c r="E10" s="148">
        <v>0</v>
      </c>
      <c r="F10" s="148">
        <v>11053.46</v>
      </c>
      <c r="G10" s="148">
        <v>0</v>
      </c>
      <c r="H10" s="148">
        <v>11053.46</v>
      </c>
    </row>
    <row r="11" spans="1:8" ht="15.75" x14ac:dyDescent="0.25">
      <c r="A11" s="148" t="s">
        <v>413</v>
      </c>
      <c r="B11" s="235" t="str">
        <f t="shared" si="0"/>
        <v>0303</v>
      </c>
      <c r="C11" s="165" t="s">
        <v>613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</row>
    <row r="12" spans="1:8" ht="15.75" x14ac:dyDescent="0.25">
      <c r="A12" s="148" t="s">
        <v>415</v>
      </c>
      <c r="B12" s="235" t="str">
        <f t="shared" si="0"/>
        <v>0412</v>
      </c>
      <c r="C12" s="165" t="s">
        <v>614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</row>
    <row r="13" spans="1:8" ht="15.75" x14ac:dyDescent="0.25">
      <c r="A13" s="148" t="s">
        <v>417</v>
      </c>
      <c r="B13" s="235" t="str">
        <f t="shared" si="0"/>
        <v>0521</v>
      </c>
      <c r="C13" s="151" t="s">
        <v>615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</row>
    <row r="14" spans="1:8" ht="15.75" x14ac:dyDescent="0.25">
      <c r="A14" s="148" t="s">
        <v>419</v>
      </c>
      <c r="B14" s="235" t="str">
        <f t="shared" si="0"/>
        <v>0603</v>
      </c>
      <c r="C14" s="165" t="s">
        <v>616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</row>
    <row r="15" spans="1:8" ht="15.75" x14ac:dyDescent="0.25">
      <c r="A15" s="148" t="s">
        <v>421</v>
      </c>
      <c r="B15" s="235" t="str">
        <f t="shared" si="0"/>
        <v>0721</v>
      </c>
      <c r="C15" s="151" t="s">
        <v>617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</row>
    <row r="16" spans="1:8" ht="15.75" x14ac:dyDescent="0.25">
      <c r="A16" s="148" t="s">
        <v>423</v>
      </c>
      <c r="B16" s="235" t="str">
        <f t="shared" si="0"/>
        <v>0803</v>
      </c>
      <c r="C16" s="151" t="s">
        <v>618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</row>
    <row r="17" spans="1:8" ht="15.75" x14ac:dyDescent="0.25">
      <c r="A17" s="148" t="s">
        <v>605</v>
      </c>
      <c r="B17" s="235" t="str">
        <f t="shared" si="0"/>
        <v>1012</v>
      </c>
      <c r="C17" s="151" t="s">
        <v>619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</row>
    <row r="18" spans="1:8" ht="15.75" x14ac:dyDescent="0.25">
      <c r="A18" s="148" t="s">
        <v>429</v>
      </c>
      <c r="B18" s="235" t="str">
        <f t="shared" si="0"/>
        <v>1206</v>
      </c>
      <c r="C18" s="165" t="s">
        <v>620</v>
      </c>
      <c r="D18" s="148">
        <v>1981.8100000000002</v>
      </c>
      <c r="E18" s="148">
        <v>0</v>
      </c>
      <c r="F18" s="148">
        <v>1981.8100000000002</v>
      </c>
      <c r="G18" s="148">
        <v>0</v>
      </c>
      <c r="H18" s="148">
        <v>1981.8100000000002</v>
      </c>
    </row>
    <row r="19" spans="1:8" ht="15.75" x14ac:dyDescent="0.25">
      <c r="A19" s="148" t="s">
        <v>432</v>
      </c>
      <c r="B19" s="235" t="str">
        <f t="shared" si="0"/>
        <v>1312</v>
      </c>
      <c r="C19" s="165" t="s">
        <v>621</v>
      </c>
      <c r="D19" s="148">
        <v>664.02</v>
      </c>
      <c r="E19" s="148">
        <v>0</v>
      </c>
      <c r="F19" s="148">
        <v>664.02</v>
      </c>
      <c r="G19" s="148">
        <v>0</v>
      </c>
      <c r="H19" s="148">
        <v>664.02</v>
      </c>
    </row>
    <row r="20" spans="1:8" ht="15.75" x14ac:dyDescent="0.25">
      <c r="A20" s="148" t="s">
        <v>21</v>
      </c>
      <c r="B20" s="235" t="str">
        <f t="shared" si="0"/>
        <v>1524</v>
      </c>
      <c r="C20" s="165" t="s">
        <v>622</v>
      </c>
      <c r="D20" s="148">
        <v>7420</v>
      </c>
      <c r="E20" s="148">
        <v>0</v>
      </c>
      <c r="F20" s="148">
        <v>7420</v>
      </c>
      <c r="G20" s="148">
        <v>0</v>
      </c>
      <c r="H20" s="148">
        <v>7420</v>
      </c>
    </row>
    <row r="21" spans="1:8" ht="15.75" x14ac:dyDescent="0.25">
      <c r="A21" s="148" t="s">
        <v>284</v>
      </c>
      <c r="B21" s="235" t="str">
        <f t="shared" si="0"/>
        <v>1625</v>
      </c>
      <c r="C21" s="151" t="s">
        <v>623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</row>
    <row r="22" spans="1:8" ht="15.75" x14ac:dyDescent="0.25">
      <c r="A22" s="151" t="s">
        <v>436</v>
      </c>
      <c r="B22" s="235" t="str">
        <f t="shared" si="0"/>
        <v>1712</v>
      </c>
      <c r="C22" s="151" t="s">
        <v>624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</row>
    <row r="23" spans="1:8" ht="15.75" x14ac:dyDescent="0.25">
      <c r="A23" s="151" t="s">
        <v>438</v>
      </c>
      <c r="B23" s="235" t="str">
        <f t="shared" si="0"/>
        <v>1841</v>
      </c>
      <c r="C23" s="151" t="s">
        <v>439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</row>
    <row r="24" spans="1:8" ht="15.75" x14ac:dyDescent="0.25">
      <c r="A24" s="148" t="s">
        <v>440</v>
      </c>
      <c r="B24" s="235" t="str">
        <f t="shared" si="0"/>
        <v>2024</v>
      </c>
      <c r="C24" s="151" t="s">
        <v>625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</row>
    <row r="25" spans="1:8" ht="15.75" x14ac:dyDescent="0.25">
      <c r="A25" s="148" t="s">
        <v>442</v>
      </c>
      <c r="B25" s="235" t="str">
        <f t="shared" si="0"/>
        <v>2124</v>
      </c>
      <c r="C25" s="151" t="s">
        <v>626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</row>
    <row r="26" spans="1:8" ht="15.75" x14ac:dyDescent="0.25">
      <c r="A26" s="148" t="s">
        <v>444</v>
      </c>
      <c r="B26" s="235" t="str">
        <f t="shared" si="0"/>
        <v>2225</v>
      </c>
      <c r="C26" s="151" t="s">
        <v>627</v>
      </c>
      <c r="D26" s="148">
        <v>50512.88</v>
      </c>
      <c r="E26" s="148">
        <v>0</v>
      </c>
      <c r="F26" s="148">
        <v>50512.88</v>
      </c>
      <c r="G26" s="148">
        <v>0</v>
      </c>
      <c r="H26" s="148">
        <v>50512.88</v>
      </c>
    </row>
    <row r="27" spans="1:8" ht="15.75" x14ac:dyDescent="0.25">
      <c r="A27" s="148" t="s">
        <v>446</v>
      </c>
      <c r="B27" s="235" t="str">
        <f t="shared" si="0"/>
        <v>2325</v>
      </c>
      <c r="C27" s="151" t="s">
        <v>628</v>
      </c>
      <c r="D27" s="148">
        <v>11963.199999999999</v>
      </c>
      <c r="E27" s="148">
        <v>0</v>
      </c>
      <c r="F27" s="148">
        <v>11963.199999999999</v>
      </c>
      <c r="G27" s="148">
        <v>0</v>
      </c>
      <c r="H27" s="148">
        <v>11963.199999999999</v>
      </c>
    </row>
    <row r="28" spans="1:8" ht="15.75" x14ac:dyDescent="0.25">
      <c r="A28" s="148" t="s">
        <v>448</v>
      </c>
      <c r="B28" s="235" t="str">
        <f t="shared" si="0"/>
        <v>2425</v>
      </c>
      <c r="C28" s="151" t="s">
        <v>629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</row>
    <row r="29" spans="1:8" ht="15.75" x14ac:dyDescent="0.25">
      <c r="A29" s="148" t="s">
        <v>450</v>
      </c>
      <c r="B29" s="235" t="str">
        <f t="shared" si="0"/>
        <v>2504</v>
      </c>
      <c r="C29" s="165" t="s">
        <v>630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</row>
    <row r="30" spans="1:8" ht="15.75" x14ac:dyDescent="0.25">
      <c r="A30" s="148" t="s">
        <v>452</v>
      </c>
      <c r="B30" s="235" t="str">
        <f t="shared" si="0"/>
        <v>2604</v>
      </c>
      <c r="C30" s="165" t="s">
        <v>631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</row>
    <row r="31" spans="1:8" ht="15.75" x14ac:dyDescent="0.25">
      <c r="A31" s="148" t="s">
        <v>454</v>
      </c>
      <c r="B31" s="235" t="str">
        <f t="shared" si="0"/>
        <v>2704</v>
      </c>
      <c r="C31" s="151" t="s">
        <v>632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</row>
    <row r="32" spans="1:8" ht="15.75" x14ac:dyDescent="0.25">
      <c r="A32" s="148" t="s">
        <v>456</v>
      </c>
      <c r="B32" s="235" t="str">
        <f t="shared" si="0"/>
        <v>2824</v>
      </c>
      <c r="C32" s="151" t="s">
        <v>633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</row>
    <row r="33" spans="1:8" ht="15.75" x14ac:dyDescent="0.25">
      <c r="A33" s="148" t="s">
        <v>458</v>
      </c>
      <c r="B33" s="235" t="str">
        <f t="shared" si="0"/>
        <v>2925</v>
      </c>
      <c r="C33" s="165" t="s">
        <v>634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</row>
    <row r="34" spans="1:8" ht="15.75" x14ac:dyDescent="0.25">
      <c r="A34" s="148" t="s">
        <v>460</v>
      </c>
      <c r="B34" s="235" t="str">
        <f t="shared" si="0"/>
        <v>3025</v>
      </c>
      <c r="C34" s="165" t="s">
        <v>635</v>
      </c>
      <c r="D34" s="148">
        <v>16069.01</v>
      </c>
      <c r="E34" s="148">
        <v>0</v>
      </c>
      <c r="F34" s="148">
        <v>16069.01</v>
      </c>
      <c r="G34" s="148">
        <v>0</v>
      </c>
      <c r="H34" s="148">
        <v>16069.01</v>
      </c>
    </row>
    <row r="35" spans="1:8" ht="15.75" x14ac:dyDescent="0.25">
      <c r="A35" s="148" t="s">
        <v>462</v>
      </c>
      <c r="B35" s="235" t="str">
        <f t="shared" si="0"/>
        <v>3225</v>
      </c>
      <c r="C35" s="151" t="s">
        <v>636</v>
      </c>
      <c r="D35" s="148">
        <v>4673.5499999999993</v>
      </c>
      <c r="E35" s="148">
        <v>0</v>
      </c>
      <c r="F35" s="148">
        <v>4673.5499999999993</v>
      </c>
      <c r="G35" s="148">
        <v>0</v>
      </c>
      <c r="H35" s="148">
        <v>4673.5499999999993</v>
      </c>
    </row>
    <row r="36" spans="1:8" ht="15.75" x14ac:dyDescent="0.25">
      <c r="A36" s="148" t="s">
        <v>464</v>
      </c>
      <c r="B36" s="235" t="str">
        <f t="shared" si="0"/>
        <v>3304</v>
      </c>
      <c r="C36" s="165" t="s">
        <v>637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</row>
    <row r="37" spans="1:8" ht="15.75" x14ac:dyDescent="0.25">
      <c r="A37" s="148" t="s">
        <v>466</v>
      </c>
      <c r="B37" s="235" t="str">
        <f t="shared" si="0"/>
        <v>3425</v>
      </c>
      <c r="C37" s="151" t="s">
        <v>638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</row>
    <row r="38" spans="1:8" ht="15.75" x14ac:dyDescent="0.25">
      <c r="A38" s="148" t="s">
        <v>468</v>
      </c>
      <c r="B38" s="235" t="str">
        <f t="shared" si="0"/>
        <v>3525</v>
      </c>
      <c r="C38" s="151" t="s">
        <v>639</v>
      </c>
      <c r="D38" s="148">
        <v>20.68</v>
      </c>
      <c r="E38" s="148">
        <v>0</v>
      </c>
      <c r="F38" s="148">
        <v>20.68</v>
      </c>
      <c r="G38" s="148">
        <v>0</v>
      </c>
      <c r="H38" s="148">
        <v>20.68</v>
      </c>
    </row>
    <row r="39" spans="1:8" ht="15.75" x14ac:dyDescent="0.25">
      <c r="A39" s="148" t="s">
        <v>470</v>
      </c>
      <c r="B39" s="235" t="str">
        <f t="shared" si="0"/>
        <v>3614</v>
      </c>
      <c r="C39" s="151" t="s">
        <v>640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</row>
    <row r="40" spans="1:8" ht="15.75" x14ac:dyDescent="0.25">
      <c r="A40" s="148" t="s">
        <v>472</v>
      </c>
      <c r="B40" s="235" t="str">
        <f t="shared" si="0"/>
        <v>3725</v>
      </c>
      <c r="C40" s="151" t="s">
        <v>641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</row>
    <row r="41" spans="1:8" ht="15.75" x14ac:dyDescent="0.25">
      <c r="A41" s="148" t="s">
        <v>474</v>
      </c>
      <c r="B41" s="235" t="str">
        <f t="shared" si="0"/>
        <v>3813</v>
      </c>
      <c r="C41" s="151" t="s">
        <v>642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</row>
    <row r="42" spans="1:8" ht="15.75" x14ac:dyDescent="0.25">
      <c r="A42" s="148" t="s">
        <v>476</v>
      </c>
      <c r="B42" s="235" t="str">
        <f t="shared" si="0"/>
        <v>3925</v>
      </c>
      <c r="C42" s="151" t="s">
        <v>643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</row>
    <row r="43" spans="1:8" ht="15.75" x14ac:dyDescent="0.25">
      <c r="A43" s="148" t="s">
        <v>478</v>
      </c>
      <c r="B43" s="235" t="str">
        <f t="shared" si="0"/>
        <v>4019</v>
      </c>
      <c r="C43" s="151" t="s">
        <v>644</v>
      </c>
      <c r="D43" s="148">
        <v>4263.58</v>
      </c>
      <c r="E43" s="148">
        <v>0</v>
      </c>
      <c r="F43" s="148">
        <v>4263.58</v>
      </c>
      <c r="G43" s="148">
        <v>0</v>
      </c>
      <c r="H43" s="148">
        <v>4263.58</v>
      </c>
    </row>
    <row r="44" spans="1:8" ht="15.75" x14ac:dyDescent="0.25">
      <c r="A44" s="148" t="s">
        <v>481</v>
      </c>
      <c r="B44" s="235" t="str">
        <f t="shared" si="0"/>
        <v>4125</v>
      </c>
      <c r="C44" s="165" t="s">
        <v>484</v>
      </c>
      <c r="D44" s="148">
        <v>65673.91</v>
      </c>
      <c r="E44" s="148">
        <v>0</v>
      </c>
      <c r="F44" s="148">
        <v>65673.91</v>
      </c>
      <c r="G44" s="148">
        <v>0</v>
      </c>
      <c r="H44" s="148">
        <v>65673.91</v>
      </c>
    </row>
    <row r="45" spans="1:8" ht="15.75" x14ac:dyDescent="0.25">
      <c r="A45" s="148" t="s">
        <v>481</v>
      </c>
      <c r="B45" s="235" t="str">
        <f t="shared" si="0"/>
        <v>4101A</v>
      </c>
      <c r="C45" s="165" t="s">
        <v>645</v>
      </c>
      <c r="D45" s="148">
        <v>0</v>
      </c>
      <c r="E45" s="148">
        <v>0</v>
      </c>
      <c r="F45" s="148">
        <v>0</v>
      </c>
      <c r="G45" s="148">
        <v>0</v>
      </c>
      <c r="H45" s="148">
        <v>0</v>
      </c>
    </row>
    <row r="46" spans="1:8" ht="15.75" x14ac:dyDescent="0.25">
      <c r="A46" s="148" t="s">
        <v>485</v>
      </c>
      <c r="B46" s="235" t="str">
        <f t="shared" si="0"/>
        <v>4212</v>
      </c>
      <c r="C46" s="165" t="s">
        <v>646</v>
      </c>
      <c r="D46" s="148">
        <v>2229.27</v>
      </c>
      <c r="E46" s="148">
        <v>0</v>
      </c>
      <c r="F46" s="148">
        <v>2229.27</v>
      </c>
      <c r="G46" s="148">
        <v>0</v>
      </c>
      <c r="H46" s="148">
        <v>2229.27</v>
      </c>
    </row>
    <row r="47" spans="1:8" ht="15.75" x14ac:dyDescent="0.25">
      <c r="A47" s="148" t="s">
        <v>248</v>
      </c>
      <c r="B47" s="235" t="str">
        <f t="shared" si="0"/>
        <v>4312</v>
      </c>
      <c r="C47" s="165" t="s">
        <v>647</v>
      </c>
      <c r="D47" s="148">
        <v>80608.3</v>
      </c>
      <c r="E47" s="148">
        <v>0</v>
      </c>
      <c r="F47" s="148">
        <v>80608.3</v>
      </c>
      <c r="G47" s="148">
        <v>0</v>
      </c>
      <c r="H47" s="148">
        <v>80608.3</v>
      </c>
    </row>
    <row r="48" spans="1:8" ht="15.75" x14ac:dyDescent="0.25">
      <c r="A48" s="148" t="s">
        <v>248</v>
      </c>
      <c r="B48" s="235" t="str">
        <f t="shared" si="0"/>
        <v>4301A</v>
      </c>
      <c r="C48" s="165" t="s">
        <v>648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</row>
    <row r="49" spans="1:8" ht="15.75" x14ac:dyDescent="0.25">
      <c r="A49" s="148" t="s">
        <v>489</v>
      </c>
      <c r="B49" s="235" t="str">
        <f t="shared" si="0"/>
        <v>4411</v>
      </c>
      <c r="C49" s="165" t="s">
        <v>649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</row>
    <row r="50" spans="1:8" ht="15.75" x14ac:dyDescent="0.25">
      <c r="A50" s="148" t="s">
        <v>491</v>
      </c>
      <c r="B50" s="235" t="str">
        <f t="shared" si="0"/>
        <v>4512</v>
      </c>
      <c r="C50" s="165" t="s">
        <v>650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</row>
    <row r="51" spans="1:8" ht="15.75" x14ac:dyDescent="0.25">
      <c r="A51" s="148" t="s">
        <v>493</v>
      </c>
      <c r="B51" s="235" t="str">
        <f t="shared" si="0"/>
        <v>4619</v>
      </c>
      <c r="C51" s="165" t="s">
        <v>651</v>
      </c>
      <c r="D51" s="148">
        <v>1555.1999999999998</v>
      </c>
      <c r="E51" s="148">
        <v>0</v>
      </c>
      <c r="F51" s="148">
        <v>1555.1999999999998</v>
      </c>
      <c r="G51" s="148">
        <v>0</v>
      </c>
      <c r="H51" s="148">
        <v>1555.1999999999998</v>
      </c>
    </row>
    <row r="52" spans="1:8" ht="15.75" x14ac:dyDescent="0.25">
      <c r="A52" s="148" t="s">
        <v>495</v>
      </c>
      <c r="B52" s="235" t="str">
        <f t="shared" si="0"/>
        <v>4714</v>
      </c>
      <c r="C52" s="165" t="s">
        <v>652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</row>
    <row r="53" spans="1:8" ht="15.75" x14ac:dyDescent="0.25">
      <c r="A53" s="148" t="s">
        <v>497</v>
      </c>
      <c r="B53" s="235" t="str">
        <f t="shared" si="0"/>
        <v>4818</v>
      </c>
      <c r="C53" s="165" t="s">
        <v>653</v>
      </c>
      <c r="D53" s="148">
        <v>16185.68</v>
      </c>
      <c r="E53" s="148">
        <v>0</v>
      </c>
      <c r="F53" s="148">
        <v>16185.68</v>
      </c>
      <c r="G53" s="148">
        <v>0</v>
      </c>
      <c r="H53" s="148">
        <v>16185.68</v>
      </c>
    </row>
    <row r="54" spans="1:8" ht="15.75" x14ac:dyDescent="0.25">
      <c r="A54" s="148" t="s">
        <v>499</v>
      </c>
      <c r="B54" s="235" t="str">
        <f t="shared" si="0"/>
        <v>4925</v>
      </c>
      <c r="C54" s="165" t="s">
        <v>654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</row>
    <row r="55" spans="1:8" ht="15.75" x14ac:dyDescent="0.25">
      <c r="A55" s="148" t="s">
        <v>501</v>
      </c>
      <c r="B55" s="235" t="str">
        <f t="shared" si="0"/>
        <v>5021</v>
      </c>
      <c r="C55" s="165" t="s">
        <v>655</v>
      </c>
      <c r="D55" s="148">
        <v>1083</v>
      </c>
      <c r="E55" s="148">
        <v>0</v>
      </c>
      <c r="F55" s="148">
        <v>1083</v>
      </c>
      <c r="G55" s="148">
        <v>0</v>
      </c>
      <c r="H55" s="148">
        <v>1083</v>
      </c>
    </row>
    <row r="56" spans="1:8" ht="15.75" x14ac:dyDescent="0.25">
      <c r="A56" s="148" t="s">
        <v>503</v>
      </c>
      <c r="B56" s="235" t="str">
        <f t="shared" si="0"/>
        <v>5119</v>
      </c>
      <c r="C56" s="165" t="s">
        <v>656</v>
      </c>
      <c r="D56" s="148">
        <v>114654.60999999999</v>
      </c>
      <c r="E56" s="148">
        <v>0</v>
      </c>
      <c r="F56" s="148">
        <v>114654.60999999999</v>
      </c>
      <c r="G56" s="148">
        <v>0</v>
      </c>
      <c r="H56" s="148">
        <v>114654.60999999999</v>
      </c>
    </row>
    <row r="57" spans="1:8" ht="15.75" x14ac:dyDescent="0.25">
      <c r="A57" s="148" t="s">
        <v>505</v>
      </c>
      <c r="B57" s="235" t="str">
        <f t="shared" si="0"/>
        <v>5221</v>
      </c>
      <c r="C57" s="165" t="s">
        <v>657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</row>
    <row r="58" spans="1:8" ht="15.75" x14ac:dyDescent="0.25">
      <c r="A58" s="148" t="s">
        <v>507</v>
      </c>
      <c r="B58" s="235" t="str">
        <f t="shared" si="0"/>
        <v>5321</v>
      </c>
      <c r="C58" s="165" t="s">
        <v>658</v>
      </c>
      <c r="D58" s="148">
        <v>5075.7700000000004</v>
      </c>
      <c r="E58" s="148">
        <v>0</v>
      </c>
      <c r="F58" s="148">
        <v>5075.7700000000004</v>
      </c>
      <c r="G58" s="148">
        <v>0</v>
      </c>
      <c r="H58" s="148">
        <v>5075.7700000000004</v>
      </c>
    </row>
    <row r="59" spans="1:8" ht="15.75" x14ac:dyDescent="0.25">
      <c r="A59" s="148" t="s">
        <v>270</v>
      </c>
      <c r="B59" s="235" t="str">
        <f t="shared" si="0"/>
        <v>5411</v>
      </c>
      <c r="C59" s="165" t="s">
        <v>659</v>
      </c>
      <c r="D59" s="148">
        <v>116.28</v>
      </c>
      <c r="E59" s="148">
        <v>0</v>
      </c>
      <c r="F59" s="148">
        <v>116.28</v>
      </c>
      <c r="G59" s="148">
        <v>0</v>
      </c>
      <c r="H59" s="148">
        <v>116.28</v>
      </c>
    </row>
    <row r="60" spans="1:8" ht="15.75" x14ac:dyDescent="0.25">
      <c r="A60" s="148" t="s">
        <v>264</v>
      </c>
      <c r="B60" s="235" t="str">
        <f t="shared" si="0"/>
        <v>5522</v>
      </c>
      <c r="C60" s="165" t="s">
        <v>660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</row>
    <row r="61" spans="1:8" ht="15.75" x14ac:dyDescent="0.25">
      <c r="A61" s="148" t="s">
        <v>276</v>
      </c>
      <c r="B61" s="235" t="str">
        <f t="shared" si="0"/>
        <v>5721</v>
      </c>
      <c r="C61" s="165" t="s">
        <v>661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</row>
    <row r="62" spans="1:8" ht="15.75" x14ac:dyDescent="0.25">
      <c r="A62" s="148" t="s">
        <v>512</v>
      </c>
      <c r="B62" s="235" t="str">
        <f t="shared" si="0"/>
        <v>5801A</v>
      </c>
      <c r="C62" s="165" t="s">
        <v>662</v>
      </c>
      <c r="D62" s="148">
        <v>293722.21999999997</v>
      </c>
      <c r="E62" s="148">
        <v>0</v>
      </c>
      <c r="F62" s="148">
        <v>293722.21999999997</v>
      </c>
      <c r="G62" s="148">
        <v>0</v>
      </c>
      <c r="H62" s="148">
        <v>293722.21999999997</v>
      </c>
    </row>
    <row r="63" spans="1:8" ht="15.75" x14ac:dyDescent="0.25">
      <c r="A63" s="148" t="s">
        <v>515</v>
      </c>
      <c r="B63" s="235" t="str">
        <f t="shared" si="0"/>
        <v>5921</v>
      </c>
      <c r="C63" s="165" t="s">
        <v>663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</row>
    <row r="64" spans="1:8" ht="15.75" x14ac:dyDescent="0.25">
      <c r="A64" s="148" t="s">
        <v>274</v>
      </c>
      <c r="B64" s="235" t="str">
        <f t="shared" si="0"/>
        <v>6021</v>
      </c>
      <c r="C64" s="151" t="s">
        <v>664</v>
      </c>
      <c r="D64" s="148">
        <v>0</v>
      </c>
      <c r="E64" s="148">
        <v>0</v>
      </c>
      <c r="F64" s="148">
        <v>0</v>
      </c>
      <c r="G64" s="148">
        <v>0</v>
      </c>
      <c r="H64" s="148">
        <v>0</v>
      </c>
    </row>
    <row r="65" spans="1:8" ht="15.75" x14ac:dyDescent="0.25">
      <c r="A65" s="148" t="s">
        <v>518</v>
      </c>
      <c r="B65" s="235" t="str">
        <f t="shared" si="0"/>
        <v>6121</v>
      </c>
      <c r="C65" s="151" t="s">
        <v>665</v>
      </c>
      <c r="D65" s="148">
        <v>0</v>
      </c>
      <c r="E65" s="148">
        <v>0</v>
      </c>
      <c r="F65" s="148">
        <v>0</v>
      </c>
      <c r="G65" s="148">
        <v>0</v>
      </c>
      <c r="H65" s="148">
        <v>0</v>
      </c>
    </row>
    <row r="66" spans="1:8" ht="15.75" x14ac:dyDescent="0.25">
      <c r="A66" s="148" t="s">
        <v>520</v>
      </c>
      <c r="B66" s="235" t="str">
        <f t="shared" si="0"/>
        <v>6225</v>
      </c>
      <c r="C66" s="165" t="s">
        <v>666</v>
      </c>
      <c r="D66" s="148">
        <v>0</v>
      </c>
      <c r="E66" s="148">
        <v>0</v>
      </c>
      <c r="F66" s="148">
        <v>0</v>
      </c>
      <c r="G66" s="148">
        <v>0</v>
      </c>
      <c r="H66" s="148">
        <v>0</v>
      </c>
    </row>
    <row r="67" spans="1:8" ht="15.75" x14ac:dyDescent="0.25">
      <c r="A67" s="148" t="s">
        <v>522</v>
      </c>
      <c r="B67" s="235" t="str">
        <f t="shared" si="0"/>
        <v>6325</v>
      </c>
      <c r="C67" s="165" t="s">
        <v>667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</row>
    <row r="68" spans="1:8" ht="15.75" x14ac:dyDescent="0.25">
      <c r="A68" s="148" t="s">
        <v>524</v>
      </c>
      <c r="B68" s="235" t="str">
        <f t="shared" si="0"/>
        <v>6408</v>
      </c>
      <c r="C68" s="165" t="s">
        <v>668</v>
      </c>
      <c r="D68" s="148">
        <v>0</v>
      </c>
      <c r="E68" s="148">
        <v>0</v>
      </c>
      <c r="F68" s="148">
        <v>0</v>
      </c>
      <c r="G68" s="148">
        <v>25586.519999999997</v>
      </c>
      <c r="H68" s="148">
        <v>25586.519999999997</v>
      </c>
    </row>
    <row r="69" spans="1:8" ht="15.75" x14ac:dyDescent="0.25">
      <c r="A69" s="148" t="s">
        <v>526</v>
      </c>
      <c r="B69" s="235" t="str">
        <f t="shared" si="0"/>
        <v>65</v>
      </c>
      <c r="C69" s="165" t="s">
        <v>669</v>
      </c>
      <c r="D69" s="148">
        <v>0</v>
      </c>
      <c r="E69" s="148">
        <v>0</v>
      </c>
      <c r="F69" s="148">
        <v>0</v>
      </c>
      <c r="G69" s="148">
        <v>0</v>
      </c>
      <c r="H69" s="148">
        <v>0</v>
      </c>
    </row>
    <row r="70" spans="1:8" ht="15.75" x14ac:dyDescent="0.25">
      <c r="A70" s="148" t="s">
        <v>528</v>
      </c>
      <c r="B70" s="235" t="str">
        <f t="shared" si="0"/>
        <v>66</v>
      </c>
      <c r="C70" s="165" t="s">
        <v>670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</row>
    <row r="71" spans="1:8" ht="15.75" x14ac:dyDescent="0.25">
      <c r="A71" s="148" t="s">
        <v>530</v>
      </c>
      <c r="B71" s="235" t="str">
        <f t="shared" si="0"/>
        <v>6711</v>
      </c>
      <c r="C71" s="165" t="s">
        <v>671</v>
      </c>
      <c r="D71" s="148">
        <v>150.44</v>
      </c>
      <c r="E71" s="148">
        <v>0</v>
      </c>
      <c r="F71" s="148">
        <v>150.44</v>
      </c>
      <c r="G71" s="148">
        <v>0</v>
      </c>
      <c r="H71" s="148">
        <v>150.44</v>
      </c>
    </row>
    <row r="72" spans="1:8" ht="15.75" x14ac:dyDescent="0.25">
      <c r="A72" s="148" t="s">
        <v>672</v>
      </c>
      <c r="B72" s="235">
        <f t="shared" si="0"/>
        <v>6825</v>
      </c>
      <c r="C72" s="165">
        <v>6825</v>
      </c>
      <c r="D72" s="148">
        <v>1950.6200000000001</v>
      </c>
      <c r="E72" s="148">
        <v>0</v>
      </c>
      <c r="F72" s="148">
        <v>1950.6200000000001</v>
      </c>
      <c r="G72" s="148">
        <v>0</v>
      </c>
      <c r="H72" s="148">
        <v>1950.6200000000001</v>
      </c>
    </row>
    <row r="73" spans="1:8" ht="15.75" x14ac:dyDescent="0.25">
      <c r="A73" s="148" t="s">
        <v>535</v>
      </c>
      <c r="B73" s="235" t="str">
        <f t="shared" si="0"/>
        <v>7209</v>
      </c>
      <c r="C73" s="165" t="s">
        <v>673</v>
      </c>
      <c r="D73" s="148">
        <v>3282.1299999999997</v>
      </c>
      <c r="E73" s="148">
        <v>0</v>
      </c>
      <c r="F73" s="148">
        <v>3282.1299999999997</v>
      </c>
      <c r="G73" s="148">
        <v>0</v>
      </c>
      <c r="H73" s="148">
        <v>3282.1299999999997</v>
      </c>
    </row>
    <row r="74" spans="1:8" ht="15.75" x14ac:dyDescent="0.25">
      <c r="A74" s="148" t="s">
        <v>347</v>
      </c>
      <c r="B74" s="235" t="str">
        <f t="shared" ref="B74:B98" si="1">C74</f>
        <v>7305</v>
      </c>
      <c r="C74" s="165" t="s">
        <v>674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</row>
    <row r="75" spans="1:8" ht="15.75" x14ac:dyDescent="0.25">
      <c r="A75" s="148" t="s">
        <v>538</v>
      </c>
      <c r="B75" s="235" t="str">
        <f t="shared" si="1"/>
        <v>7405</v>
      </c>
      <c r="C75" s="165" t="s">
        <v>675</v>
      </c>
      <c r="D75" s="148">
        <v>2190.8000000000002</v>
      </c>
      <c r="E75" s="148">
        <v>0</v>
      </c>
      <c r="F75" s="148">
        <v>2190.8000000000002</v>
      </c>
      <c r="G75" s="148">
        <v>0</v>
      </c>
      <c r="H75" s="148">
        <v>2190.8000000000002</v>
      </c>
    </row>
    <row r="76" spans="1:8" ht="15.75" x14ac:dyDescent="0.25">
      <c r="A76" s="148" t="s">
        <v>538</v>
      </c>
      <c r="B76" s="235" t="str">
        <f t="shared" si="1"/>
        <v>7401A</v>
      </c>
      <c r="C76" s="165" t="s">
        <v>676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</row>
    <row r="77" spans="1:8" ht="15.75" x14ac:dyDescent="0.25">
      <c r="A77" s="148" t="s">
        <v>541</v>
      </c>
      <c r="B77" s="235" t="str">
        <f t="shared" si="1"/>
        <v>7511</v>
      </c>
      <c r="C77" s="151" t="s">
        <v>677</v>
      </c>
      <c r="D77" s="148">
        <v>109.82</v>
      </c>
      <c r="E77" s="148">
        <v>0</v>
      </c>
      <c r="F77" s="148">
        <v>109.82</v>
      </c>
      <c r="G77" s="148">
        <v>0</v>
      </c>
      <c r="H77" s="148">
        <v>109.82</v>
      </c>
    </row>
    <row r="78" spans="1:8" ht="15.75" x14ac:dyDescent="0.25">
      <c r="A78" s="148" t="s">
        <v>541</v>
      </c>
      <c r="B78" s="235" t="str">
        <f t="shared" si="1"/>
        <v>7501A</v>
      </c>
      <c r="C78" s="151" t="s">
        <v>678</v>
      </c>
      <c r="D78" s="148">
        <v>0</v>
      </c>
      <c r="E78" s="148">
        <v>0</v>
      </c>
      <c r="F78" s="148">
        <v>0</v>
      </c>
      <c r="G78" s="148">
        <v>0</v>
      </c>
      <c r="H78" s="148">
        <v>0</v>
      </c>
    </row>
    <row r="79" spans="1:8" ht="15.75" x14ac:dyDescent="0.25">
      <c r="A79" s="148" t="s">
        <v>544</v>
      </c>
      <c r="B79" s="235" t="str">
        <f t="shared" si="1"/>
        <v>7913</v>
      </c>
      <c r="C79" s="165" t="s">
        <v>679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</row>
    <row r="80" spans="1:8" ht="15.75" x14ac:dyDescent="0.25">
      <c r="A80" s="148" t="s">
        <v>680</v>
      </c>
      <c r="B80" s="235">
        <f t="shared" si="1"/>
        <v>8025</v>
      </c>
      <c r="C80" s="165">
        <v>8025</v>
      </c>
      <c r="D80" s="148">
        <v>153.55000000000001</v>
      </c>
      <c r="E80" s="148">
        <v>0</v>
      </c>
      <c r="F80" s="148">
        <v>153.55000000000001</v>
      </c>
      <c r="G80" s="148">
        <v>0</v>
      </c>
      <c r="H80" s="148">
        <v>153.55000000000001</v>
      </c>
    </row>
    <row r="81" spans="1:8" ht="15.75" x14ac:dyDescent="0.25">
      <c r="A81" s="148" t="s">
        <v>548</v>
      </c>
      <c r="B81" s="235" t="str">
        <f t="shared" si="1"/>
        <v>8125</v>
      </c>
      <c r="C81" s="165" t="s">
        <v>681</v>
      </c>
      <c r="D81" s="148">
        <v>0</v>
      </c>
      <c r="E81" s="148">
        <v>0</v>
      </c>
      <c r="F81" s="148">
        <v>0</v>
      </c>
      <c r="G81" s="148">
        <v>0</v>
      </c>
      <c r="H81" s="148">
        <v>0</v>
      </c>
    </row>
    <row r="82" spans="1:8" ht="15.75" x14ac:dyDescent="0.25">
      <c r="A82" s="148" t="s">
        <v>553</v>
      </c>
      <c r="B82" s="235" t="str">
        <f t="shared" si="1"/>
        <v>8811</v>
      </c>
      <c r="C82" s="165" t="s">
        <v>682</v>
      </c>
      <c r="D82" s="148">
        <v>242.14</v>
      </c>
      <c r="E82" s="148">
        <v>0</v>
      </c>
      <c r="F82" s="148">
        <v>242.14</v>
      </c>
      <c r="G82" s="148">
        <v>0</v>
      </c>
      <c r="H82" s="148">
        <v>242.14</v>
      </c>
    </row>
    <row r="83" spans="1:8" ht="15.75" x14ac:dyDescent="0.25">
      <c r="A83" s="148" t="s">
        <v>555</v>
      </c>
      <c r="B83" s="235" t="str">
        <f t="shared" si="1"/>
        <v>9025</v>
      </c>
      <c r="C83" s="151" t="s">
        <v>683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</row>
    <row r="84" spans="1:8" ht="15.75" x14ac:dyDescent="0.25">
      <c r="A84" s="148" t="s">
        <v>557</v>
      </c>
      <c r="B84" s="235" t="str">
        <f t="shared" si="1"/>
        <v>9202</v>
      </c>
      <c r="C84" s="151" t="s">
        <v>684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</row>
    <row r="85" spans="1:8" ht="15.75" x14ac:dyDescent="0.25">
      <c r="A85" s="148" t="s">
        <v>559</v>
      </c>
      <c r="B85" s="235" t="str">
        <f t="shared" si="1"/>
        <v>9302</v>
      </c>
      <c r="C85" s="151" t="s">
        <v>685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</row>
    <row r="86" spans="1:8" ht="15.75" x14ac:dyDescent="0.25">
      <c r="A86" s="148" t="s">
        <v>561</v>
      </c>
      <c r="B86" s="235" t="str">
        <f t="shared" si="1"/>
        <v>9425</v>
      </c>
      <c r="C86" s="151" t="s">
        <v>686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</row>
    <row r="87" spans="1:8" ht="15.75" x14ac:dyDescent="0.25">
      <c r="A87" s="148" t="s">
        <v>563</v>
      </c>
      <c r="B87" s="235" t="str">
        <f t="shared" si="1"/>
        <v>9601A</v>
      </c>
      <c r="C87" s="151" t="s">
        <v>687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</row>
    <row r="88" spans="1:8" ht="15.75" x14ac:dyDescent="0.25">
      <c r="A88" s="148" t="s">
        <v>566</v>
      </c>
      <c r="B88" s="235" t="str">
        <f t="shared" si="1"/>
        <v>9701A</v>
      </c>
      <c r="C88" s="151" t="s">
        <v>688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</row>
    <row r="89" spans="1:8" ht="15.75" x14ac:dyDescent="0.25">
      <c r="A89" s="148" t="s">
        <v>566</v>
      </c>
      <c r="B89" s="235" t="str">
        <f t="shared" si="1"/>
        <v>9801A</v>
      </c>
      <c r="C89" s="151" t="s">
        <v>689</v>
      </c>
      <c r="D89" s="148">
        <v>10509354.85</v>
      </c>
      <c r="E89" s="148">
        <v>2498062.1500000004</v>
      </c>
      <c r="F89" s="148">
        <v>13007417</v>
      </c>
      <c r="G89" s="148">
        <v>3109224.93</v>
      </c>
      <c r="H89" s="148">
        <v>16116641.93</v>
      </c>
    </row>
    <row r="90" spans="1:8" ht="15.75" x14ac:dyDescent="0.25">
      <c r="A90" s="148" t="s">
        <v>607</v>
      </c>
      <c r="B90" s="235" t="str">
        <f t="shared" si="1"/>
        <v>9818A1</v>
      </c>
      <c r="C90" s="166" t="s">
        <v>608</v>
      </c>
      <c r="D90" s="148"/>
      <c r="E90" s="148">
        <v>0</v>
      </c>
      <c r="F90" s="148">
        <v>0</v>
      </c>
      <c r="G90" s="148">
        <v>0</v>
      </c>
      <c r="H90" s="148">
        <v>0</v>
      </c>
    </row>
    <row r="91" spans="1:8" ht="15.75" x14ac:dyDescent="0.25">
      <c r="A91" s="148" t="s">
        <v>609</v>
      </c>
      <c r="B91" s="235" t="str">
        <f t="shared" si="1"/>
        <v>9818A2</v>
      </c>
      <c r="C91" s="166" t="s">
        <v>610</v>
      </c>
      <c r="D91" s="148"/>
      <c r="E91" s="148">
        <v>0</v>
      </c>
      <c r="F91" s="148">
        <v>0</v>
      </c>
      <c r="G91" s="148">
        <v>0</v>
      </c>
      <c r="H91" s="148">
        <v>0</v>
      </c>
    </row>
    <row r="92" spans="1:8" ht="15.75" x14ac:dyDescent="0.25">
      <c r="A92" s="148" t="s">
        <v>567</v>
      </c>
      <c r="B92" s="235" t="str">
        <f t="shared" si="1"/>
        <v>BB</v>
      </c>
      <c r="C92" s="151" t="s">
        <v>587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</row>
    <row r="93" spans="1:8" ht="15.75" x14ac:dyDescent="0.25">
      <c r="A93" s="148" t="s">
        <v>569</v>
      </c>
      <c r="B93" s="235" t="str">
        <f t="shared" si="1"/>
        <v>AA</v>
      </c>
      <c r="C93" s="230" t="s">
        <v>570</v>
      </c>
      <c r="D93" s="148"/>
      <c r="E93" s="148">
        <v>0</v>
      </c>
      <c r="F93" s="148">
        <v>0</v>
      </c>
      <c r="G93" s="148">
        <v>0</v>
      </c>
      <c r="H93" s="148">
        <v>0</v>
      </c>
    </row>
    <row r="94" spans="1:8" ht="15.75" x14ac:dyDescent="0.25">
      <c r="A94" s="148" t="s">
        <v>571</v>
      </c>
      <c r="B94" s="235">
        <f t="shared" si="1"/>
        <v>0</v>
      </c>
      <c r="C94" s="148"/>
      <c r="D94" s="148"/>
      <c r="E94" s="148">
        <v>0</v>
      </c>
      <c r="F94" s="148">
        <v>0</v>
      </c>
      <c r="G94" s="148">
        <v>0</v>
      </c>
      <c r="H94" s="148">
        <v>0</v>
      </c>
    </row>
    <row r="95" spans="1:8" ht="15.75" x14ac:dyDescent="0.25">
      <c r="A95" s="148" t="s">
        <v>572</v>
      </c>
      <c r="B95" s="235">
        <f t="shared" si="1"/>
        <v>0</v>
      </c>
      <c r="C95" s="148"/>
      <c r="D95" s="148"/>
      <c r="E95" s="148">
        <v>0</v>
      </c>
      <c r="F95" s="148">
        <v>0</v>
      </c>
      <c r="G95" s="148">
        <v>0</v>
      </c>
      <c r="H95" s="148">
        <v>0</v>
      </c>
    </row>
    <row r="96" spans="1:8" ht="15.75" x14ac:dyDescent="0.25">
      <c r="A96" s="148" t="s">
        <v>300</v>
      </c>
      <c r="B96" s="235" t="str">
        <f t="shared" si="1"/>
        <v>QQ</v>
      </c>
      <c r="C96" s="230" t="s">
        <v>573</v>
      </c>
      <c r="D96" s="148"/>
      <c r="E96" s="148">
        <v>0</v>
      </c>
      <c r="F96" s="148">
        <v>0</v>
      </c>
      <c r="G96" s="148">
        <v>0</v>
      </c>
      <c r="H96" s="148">
        <v>0</v>
      </c>
    </row>
    <row r="97" spans="1:8" ht="15.75" x14ac:dyDescent="0.25">
      <c r="A97" s="148" t="s">
        <v>574</v>
      </c>
      <c r="B97" s="235">
        <f t="shared" si="1"/>
        <v>0</v>
      </c>
      <c r="C97" s="148"/>
      <c r="D97" s="148"/>
      <c r="E97" s="148">
        <v>0</v>
      </c>
      <c r="F97" s="148">
        <v>0</v>
      </c>
      <c r="G97" s="148">
        <v>0</v>
      </c>
      <c r="H97" s="148">
        <v>0</v>
      </c>
    </row>
    <row r="98" spans="1:8" ht="15.75" x14ac:dyDescent="0.25">
      <c r="A98" s="148" t="s">
        <v>575</v>
      </c>
      <c r="B98" s="235" t="str">
        <f t="shared" si="1"/>
        <v>RB</v>
      </c>
      <c r="C98" s="230" t="s">
        <v>576</v>
      </c>
      <c r="D98" s="148"/>
      <c r="E98" s="148">
        <v>0</v>
      </c>
      <c r="F98" s="148">
        <v>0</v>
      </c>
      <c r="G98" s="148">
        <v>0</v>
      </c>
      <c r="H98" s="148">
        <v>0</v>
      </c>
    </row>
    <row r="99" spans="1:8" ht="15.75" x14ac:dyDescent="0.25">
      <c r="A99" s="148"/>
      <c r="B99" s="235"/>
      <c r="C99" s="162"/>
      <c r="D99" s="152" t="s">
        <v>577</v>
      </c>
      <c r="E99" s="152" t="s">
        <v>577</v>
      </c>
      <c r="F99" s="152" t="s">
        <v>577</v>
      </c>
      <c r="G99" s="152" t="s">
        <v>577</v>
      </c>
      <c r="H99" s="152" t="s">
        <v>577</v>
      </c>
    </row>
    <row r="100" spans="1:8" ht="15.75" x14ac:dyDescent="0.25">
      <c r="A100" s="148" t="s">
        <v>578</v>
      </c>
      <c r="B100" s="235"/>
      <c r="C100" s="162"/>
      <c r="D100" s="148">
        <v>11206960.779999999</v>
      </c>
      <c r="E100" s="148">
        <v>2498062.1500000004</v>
      </c>
      <c r="F100" s="148">
        <v>13705022.93</v>
      </c>
      <c r="G100" s="148">
        <v>3134811.45</v>
      </c>
      <c r="H100" s="148">
        <v>16839834.379999999</v>
      </c>
    </row>
    <row r="101" spans="1:8" ht="15.75" x14ac:dyDescent="0.25">
      <c r="A101" s="148"/>
      <c r="B101" s="235"/>
      <c r="C101" s="148"/>
      <c r="D101" s="152" t="s">
        <v>397</v>
      </c>
      <c r="E101" s="152" t="s">
        <v>397</v>
      </c>
      <c r="F101" s="152" t="s">
        <v>397</v>
      </c>
      <c r="G101" s="152" t="s">
        <v>397</v>
      </c>
      <c r="H101" s="152" t="s">
        <v>397</v>
      </c>
    </row>
    <row r="102" spans="1:8" ht="15.75" x14ac:dyDescent="0.25">
      <c r="A102" s="148"/>
      <c r="B102" s="235"/>
      <c r="C102" s="148"/>
      <c r="D102" s="148"/>
      <c r="E102" s="148"/>
      <c r="F102" s="148"/>
      <c r="G102" s="148"/>
      <c r="H102" s="148">
        <v>0</v>
      </c>
    </row>
    <row r="103" spans="1:8" ht="15.75" x14ac:dyDescent="0.25">
      <c r="A103" s="148"/>
      <c r="B103" s="148"/>
      <c r="C103" s="148"/>
      <c r="D103" s="148"/>
      <c r="E103" s="148"/>
      <c r="F103" s="148"/>
      <c r="G103" s="148"/>
      <c r="H103" s="148"/>
    </row>
    <row r="104" spans="1:8" ht="15.75" x14ac:dyDescent="0.25">
      <c r="A104" s="148"/>
      <c r="B104" s="148"/>
      <c r="C104" s="148"/>
      <c r="D104" s="148"/>
      <c r="E104" s="148"/>
      <c r="F104" s="148"/>
      <c r="G104" s="148"/>
      <c r="H104" s="148"/>
    </row>
    <row r="105" spans="1:8" ht="15.75" x14ac:dyDescent="0.25">
      <c r="A105" s="148"/>
      <c r="B105" s="148"/>
      <c r="C105" s="148"/>
      <c r="D105" s="148"/>
      <c r="E105" s="148"/>
      <c r="F105" s="148"/>
      <c r="G105" s="148"/>
      <c r="H105" s="148"/>
    </row>
    <row r="106" spans="1:8" ht="15.75" x14ac:dyDescent="0.25">
      <c r="A106" s="148"/>
      <c r="B106" s="148"/>
      <c r="C106" s="148"/>
      <c r="D106" s="148"/>
      <c r="E106" s="148"/>
      <c r="F106" s="148"/>
      <c r="G106" s="148"/>
      <c r="H106" s="148"/>
    </row>
    <row r="107" spans="1:8" ht="15.75" x14ac:dyDescent="0.25">
      <c r="A107" s="148"/>
      <c r="B107" s="148"/>
      <c r="C107" s="148"/>
      <c r="D107" s="148"/>
      <c r="E107" s="148"/>
      <c r="F107" s="148"/>
      <c r="G107" s="148"/>
      <c r="H107" s="148"/>
    </row>
    <row r="108" spans="1:8" ht="15.75" x14ac:dyDescent="0.25">
      <c r="A108" s="148"/>
      <c r="B108" s="148"/>
      <c r="C108" s="148"/>
      <c r="D108" s="148"/>
      <c r="E108" s="148"/>
      <c r="F108" s="148"/>
      <c r="G108" s="148"/>
      <c r="H108" s="148"/>
    </row>
    <row r="109" spans="1:8" ht="15.75" x14ac:dyDescent="0.25">
      <c r="A109" s="148"/>
      <c r="B109" s="148"/>
      <c r="C109" s="148"/>
      <c r="D109" s="148"/>
      <c r="E109" s="148"/>
      <c r="F109" s="148"/>
      <c r="G109" s="148"/>
      <c r="H109" s="148"/>
    </row>
    <row r="110" spans="1:8" ht="15.75" x14ac:dyDescent="0.25">
      <c r="A110" s="148"/>
      <c r="B110" s="148"/>
      <c r="C110" s="148"/>
      <c r="D110" s="148" t="s">
        <v>394</v>
      </c>
      <c r="E110" s="148"/>
      <c r="F110" s="148"/>
      <c r="G110" s="148"/>
      <c r="H110" s="148"/>
    </row>
    <row r="111" spans="1:8" ht="15.75" x14ac:dyDescent="0.25">
      <c r="A111" s="148"/>
      <c r="B111" s="148"/>
      <c r="C111" s="148"/>
      <c r="D111" s="148" t="s">
        <v>580</v>
      </c>
      <c r="E111" s="148"/>
      <c r="F111" s="148"/>
      <c r="G111" s="148"/>
      <c r="H111" s="148"/>
    </row>
    <row r="112" spans="1:8" ht="15.75" x14ac:dyDescent="0.25">
      <c r="A112" s="148" t="s">
        <v>585</v>
      </c>
      <c r="B112" s="148"/>
      <c r="C112" s="148"/>
      <c r="D112" s="148"/>
      <c r="E112" s="153" t="s">
        <v>611</v>
      </c>
      <c r="F112" s="148"/>
      <c r="G112" s="148"/>
      <c r="H112" s="148"/>
    </row>
    <row r="113" spans="1:8" ht="15.75" x14ac:dyDescent="0.25">
      <c r="A113" s="152" t="s">
        <v>397</v>
      </c>
      <c r="B113" s="152"/>
      <c r="C113" s="160" t="s">
        <v>397</v>
      </c>
      <c r="D113" s="160" t="s">
        <v>397</v>
      </c>
      <c r="E113" s="160" t="s">
        <v>397</v>
      </c>
      <c r="F113" s="160" t="s">
        <v>397</v>
      </c>
      <c r="G113" s="160" t="s">
        <v>397</v>
      </c>
      <c r="H113" s="160" t="s">
        <v>397</v>
      </c>
    </row>
    <row r="114" spans="1:8" ht="15.75" x14ac:dyDescent="0.25">
      <c r="A114" s="148" t="s">
        <v>398</v>
      </c>
      <c r="B114" s="148"/>
      <c r="C114" s="162"/>
      <c r="D114" s="150" t="s">
        <v>185</v>
      </c>
      <c r="E114" s="150" t="s">
        <v>185</v>
      </c>
      <c r="F114" s="150" t="s">
        <v>399</v>
      </c>
      <c r="G114" s="150" t="s">
        <v>185</v>
      </c>
      <c r="H114" s="150" t="s">
        <v>400</v>
      </c>
    </row>
    <row r="115" spans="1:8" ht="15.75" x14ac:dyDescent="0.25">
      <c r="A115" s="148"/>
      <c r="B115" s="148"/>
      <c r="C115" s="162"/>
      <c r="D115" s="150" t="s">
        <v>401</v>
      </c>
      <c r="E115" s="150" t="s">
        <v>402</v>
      </c>
      <c r="F115" s="150" t="s">
        <v>402</v>
      </c>
      <c r="G115" s="150" t="s">
        <v>403</v>
      </c>
      <c r="H115" s="150" t="s">
        <v>404</v>
      </c>
    </row>
    <row r="116" spans="1:8" ht="15.75" x14ac:dyDescent="0.25">
      <c r="A116" s="148"/>
      <c r="B116" s="148"/>
      <c r="C116" s="162"/>
      <c r="D116" s="150" t="s">
        <v>405</v>
      </c>
      <c r="E116" s="150" t="s">
        <v>406</v>
      </c>
      <c r="F116" s="148"/>
      <c r="G116" s="150" t="s">
        <v>406</v>
      </c>
      <c r="H116" s="150" t="s">
        <v>581</v>
      </c>
    </row>
    <row r="117" spans="1:8" ht="15.75" x14ac:dyDescent="0.25">
      <c r="A117" s="152" t="s">
        <v>397</v>
      </c>
      <c r="B117" s="152"/>
      <c r="C117" s="160" t="s">
        <v>397</v>
      </c>
      <c r="D117" s="160" t="s">
        <v>397</v>
      </c>
      <c r="E117" s="160" t="s">
        <v>397</v>
      </c>
      <c r="F117" s="160" t="s">
        <v>397</v>
      </c>
      <c r="G117" s="160" t="s">
        <v>397</v>
      </c>
      <c r="H117" s="160" t="s">
        <v>397</v>
      </c>
    </row>
    <row r="118" spans="1:8" ht="15.75" x14ac:dyDescent="0.25">
      <c r="A118" s="148" t="s">
        <v>408</v>
      </c>
      <c r="B118" s="235" t="str">
        <f>C118</f>
        <v>00</v>
      </c>
      <c r="C118" s="229" t="s">
        <v>409</v>
      </c>
      <c r="D118" s="148"/>
      <c r="E118" s="148">
        <v>0</v>
      </c>
      <c r="F118" s="148">
        <v>0</v>
      </c>
      <c r="G118" s="148">
        <v>0</v>
      </c>
      <c r="H118" s="148">
        <v>0</v>
      </c>
    </row>
    <row r="119" spans="1:8" ht="15.75" x14ac:dyDescent="0.25">
      <c r="A119" s="148" t="s">
        <v>410</v>
      </c>
      <c r="B119" s="235" t="str">
        <f t="shared" ref="B119:B182" si="2">C119</f>
        <v>0202</v>
      </c>
      <c r="C119" s="165" t="s">
        <v>612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</row>
    <row r="120" spans="1:8" ht="15.75" x14ac:dyDescent="0.25">
      <c r="A120" s="148" t="s">
        <v>413</v>
      </c>
      <c r="B120" s="235" t="str">
        <f t="shared" si="2"/>
        <v>0303</v>
      </c>
      <c r="C120" s="165" t="s">
        <v>613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</row>
    <row r="121" spans="1:8" ht="15.75" x14ac:dyDescent="0.25">
      <c r="A121" s="148" t="s">
        <v>415</v>
      </c>
      <c r="B121" s="235" t="str">
        <f t="shared" si="2"/>
        <v>0412</v>
      </c>
      <c r="C121" s="165" t="s">
        <v>614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</row>
    <row r="122" spans="1:8" ht="15.75" x14ac:dyDescent="0.25">
      <c r="A122" s="148" t="s">
        <v>417</v>
      </c>
      <c r="B122" s="235" t="str">
        <f t="shared" si="2"/>
        <v>0521</v>
      </c>
      <c r="C122" s="151" t="s">
        <v>615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</row>
    <row r="123" spans="1:8" ht="15.75" x14ac:dyDescent="0.25">
      <c r="A123" s="148" t="s">
        <v>419</v>
      </c>
      <c r="B123" s="235" t="str">
        <f t="shared" si="2"/>
        <v>0603</v>
      </c>
      <c r="C123" s="165" t="s">
        <v>616</v>
      </c>
      <c r="D123" s="148">
        <v>0</v>
      </c>
      <c r="E123" s="148">
        <v>0</v>
      </c>
      <c r="F123" s="148">
        <v>0</v>
      </c>
      <c r="G123" s="148">
        <v>0</v>
      </c>
      <c r="H123" s="148">
        <v>0</v>
      </c>
    </row>
    <row r="124" spans="1:8" ht="15.75" x14ac:dyDescent="0.25">
      <c r="A124" s="148" t="s">
        <v>421</v>
      </c>
      <c r="B124" s="235" t="str">
        <f t="shared" si="2"/>
        <v>0721</v>
      </c>
      <c r="C124" s="151" t="s">
        <v>617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</row>
    <row r="125" spans="1:8" ht="15.75" x14ac:dyDescent="0.25">
      <c r="A125" s="148" t="s">
        <v>423</v>
      </c>
      <c r="B125" s="235" t="str">
        <f t="shared" si="2"/>
        <v>0803</v>
      </c>
      <c r="C125" s="151" t="s">
        <v>618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</row>
    <row r="126" spans="1:8" ht="15.75" x14ac:dyDescent="0.25">
      <c r="A126" s="148" t="s">
        <v>605</v>
      </c>
      <c r="B126" s="235" t="str">
        <f t="shared" si="2"/>
        <v>1012</v>
      </c>
      <c r="C126" s="151" t="s">
        <v>619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</row>
    <row r="127" spans="1:8" ht="15.75" x14ac:dyDescent="0.25">
      <c r="A127" s="148" t="s">
        <v>429</v>
      </c>
      <c r="B127" s="235" t="str">
        <f t="shared" si="2"/>
        <v>1206</v>
      </c>
      <c r="C127" s="165" t="s">
        <v>620</v>
      </c>
      <c r="D127" s="148">
        <v>4190.3500000000004</v>
      </c>
      <c r="E127" s="148">
        <v>0</v>
      </c>
      <c r="F127" s="148">
        <v>4190.3500000000004</v>
      </c>
      <c r="G127" s="148">
        <v>0</v>
      </c>
      <c r="H127" s="148">
        <v>4190.3500000000004</v>
      </c>
    </row>
    <row r="128" spans="1:8" ht="15.75" x14ac:dyDescent="0.25">
      <c r="A128" s="148" t="s">
        <v>432</v>
      </c>
      <c r="B128" s="235" t="str">
        <f t="shared" si="2"/>
        <v>1312</v>
      </c>
      <c r="C128" s="165" t="s">
        <v>621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</row>
    <row r="129" spans="1:8" ht="15.75" x14ac:dyDescent="0.25">
      <c r="A129" s="148" t="s">
        <v>21</v>
      </c>
      <c r="B129" s="235" t="str">
        <f t="shared" si="2"/>
        <v>1524</v>
      </c>
      <c r="C129" s="165" t="s">
        <v>622</v>
      </c>
      <c r="D129" s="148">
        <v>10040</v>
      </c>
      <c r="E129" s="148">
        <v>0</v>
      </c>
      <c r="F129" s="148">
        <v>10040</v>
      </c>
      <c r="G129" s="148">
        <v>0</v>
      </c>
      <c r="H129" s="148">
        <v>10040</v>
      </c>
    </row>
    <row r="130" spans="1:8" ht="15.75" x14ac:dyDescent="0.25">
      <c r="A130" s="148" t="s">
        <v>284</v>
      </c>
      <c r="B130" s="235" t="str">
        <f t="shared" si="2"/>
        <v>1625</v>
      </c>
      <c r="C130" s="151" t="s">
        <v>623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</row>
    <row r="131" spans="1:8" ht="15.75" x14ac:dyDescent="0.25">
      <c r="A131" s="151" t="s">
        <v>436</v>
      </c>
      <c r="B131" s="235" t="str">
        <f t="shared" si="2"/>
        <v>1712</v>
      </c>
      <c r="C131" s="151" t="s">
        <v>624</v>
      </c>
      <c r="D131" s="148">
        <v>0</v>
      </c>
      <c r="E131" s="148">
        <v>0</v>
      </c>
      <c r="F131" s="148">
        <v>0</v>
      </c>
      <c r="G131" s="148">
        <v>0</v>
      </c>
      <c r="H131" s="148">
        <v>0</v>
      </c>
    </row>
    <row r="132" spans="1:8" ht="15.75" x14ac:dyDescent="0.25">
      <c r="A132" s="151" t="s">
        <v>438</v>
      </c>
      <c r="B132" s="235" t="str">
        <f t="shared" si="2"/>
        <v>1841</v>
      </c>
      <c r="C132" s="151" t="s">
        <v>439</v>
      </c>
      <c r="D132" s="148">
        <v>0</v>
      </c>
      <c r="E132" s="148">
        <v>0</v>
      </c>
      <c r="F132" s="148">
        <v>0</v>
      </c>
      <c r="G132" s="148">
        <v>0</v>
      </c>
      <c r="H132" s="148">
        <v>0</v>
      </c>
    </row>
    <row r="133" spans="1:8" ht="15.75" x14ac:dyDescent="0.25">
      <c r="A133" s="148" t="s">
        <v>440</v>
      </c>
      <c r="B133" s="235" t="str">
        <f t="shared" si="2"/>
        <v>2024</v>
      </c>
      <c r="C133" s="151" t="s">
        <v>625</v>
      </c>
      <c r="D133" s="148">
        <v>0</v>
      </c>
      <c r="E133" s="148">
        <v>0</v>
      </c>
      <c r="F133" s="148">
        <v>0</v>
      </c>
      <c r="G133" s="148">
        <v>0</v>
      </c>
      <c r="H133" s="148">
        <v>0</v>
      </c>
    </row>
    <row r="134" spans="1:8" ht="15.75" x14ac:dyDescent="0.25">
      <c r="A134" s="148" t="s">
        <v>442</v>
      </c>
      <c r="B134" s="235" t="str">
        <f t="shared" si="2"/>
        <v>2124</v>
      </c>
      <c r="C134" s="151" t="s">
        <v>626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</row>
    <row r="135" spans="1:8" ht="15.75" x14ac:dyDescent="0.25">
      <c r="A135" s="148" t="s">
        <v>444</v>
      </c>
      <c r="B135" s="235" t="str">
        <f t="shared" si="2"/>
        <v>2225</v>
      </c>
      <c r="C135" s="151" t="s">
        <v>627</v>
      </c>
      <c r="D135" s="148">
        <v>43203.79</v>
      </c>
      <c r="E135" s="148">
        <v>0</v>
      </c>
      <c r="F135" s="148">
        <v>43203.79</v>
      </c>
      <c r="G135" s="148">
        <v>0</v>
      </c>
      <c r="H135" s="148">
        <v>43203.79</v>
      </c>
    </row>
    <row r="136" spans="1:8" ht="15.75" x14ac:dyDescent="0.25">
      <c r="A136" s="148" t="s">
        <v>446</v>
      </c>
      <c r="B136" s="235" t="str">
        <f t="shared" si="2"/>
        <v>2325</v>
      </c>
      <c r="C136" s="151" t="s">
        <v>628</v>
      </c>
      <c r="D136" s="148">
        <v>2141.6000000000004</v>
      </c>
      <c r="E136" s="148">
        <v>0</v>
      </c>
      <c r="F136" s="148">
        <v>2141.6000000000004</v>
      </c>
      <c r="G136" s="148">
        <v>0</v>
      </c>
      <c r="H136" s="148">
        <v>2141.6000000000004</v>
      </c>
    </row>
    <row r="137" spans="1:8" ht="15.75" x14ac:dyDescent="0.25">
      <c r="A137" s="148" t="s">
        <v>448</v>
      </c>
      <c r="B137" s="235" t="str">
        <f t="shared" si="2"/>
        <v>2425</v>
      </c>
      <c r="C137" s="151" t="s">
        <v>629</v>
      </c>
      <c r="D137" s="148">
        <v>175.76</v>
      </c>
      <c r="E137" s="148">
        <v>0</v>
      </c>
      <c r="F137" s="148">
        <v>175.76</v>
      </c>
      <c r="G137" s="148">
        <v>0</v>
      </c>
      <c r="H137" s="148">
        <v>175.76</v>
      </c>
    </row>
    <row r="138" spans="1:8" ht="15.75" x14ac:dyDescent="0.25">
      <c r="A138" s="148" t="s">
        <v>450</v>
      </c>
      <c r="B138" s="235" t="str">
        <f t="shared" si="2"/>
        <v>2504</v>
      </c>
      <c r="C138" s="165" t="s">
        <v>630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</row>
    <row r="139" spans="1:8" ht="15.75" x14ac:dyDescent="0.25">
      <c r="A139" s="148" t="s">
        <v>452</v>
      </c>
      <c r="B139" s="235" t="str">
        <f t="shared" si="2"/>
        <v>2604</v>
      </c>
      <c r="C139" s="165" t="s">
        <v>631</v>
      </c>
      <c r="D139" s="148">
        <v>0</v>
      </c>
      <c r="E139" s="148">
        <v>0</v>
      </c>
      <c r="F139" s="148">
        <v>0</v>
      </c>
      <c r="G139" s="148">
        <v>0</v>
      </c>
      <c r="H139" s="148">
        <v>0</v>
      </c>
    </row>
    <row r="140" spans="1:8" ht="15.75" x14ac:dyDescent="0.25">
      <c r="A140" s="148" t="s">
        <v>454</v>
      </c>
      <c r="B140" s="235" t="str">
        <f t="shared" si="2"/>
        <v>2704</v>
      </c>
      <c r="C140" s="151" t="s">
        <v>632</v>
      </c>
      <c r="D140" s="148">
        <v>0</v>
      </c>
      <c r="E140" s="148">
        <v>0</v>
      </c>
      <c r="F140" s="148">
        <v>0</v>
      </c>
      <c r="G140" s="148">
        <v>0</v>
      </c>
      <c r="H140" s="148">
        <v>0</v>
      </c>
    </row>
    <row r="141" spans="1:8" ht="15.75" x14ac:dyDescent="0.25">
      <c r="A141" s="148" t="s">
        <v>456</v>
      </c>
      <c r="B141" s="235" t="str">
        <f t="shared" si="2"/>
        <v>2824</v>
      </c>
      <c r="C141" s="151" t="s">
        <v>633</v>
      </c>
      <c r="D141" s="148">
        <v>0</v>
      </c>
      <c r="E141" s="148">
        <v>0</v>
      </c>
      <c r="F141" s="148">
        <v>0</v>
      </c>
      <c r="G141" s="148">
        <v>0</v>
      </c>
      <c r="H141" s="148">
        <v>0</v>
      </c>
    </row>
    <row r="142" spans="1:8" ht="15.75" x14ac:dyDescent="0.25">
      <c r="A142" s="148" t="s">
        <v>458</v>
      </c>
      <c r="B142" s="235" t="str">
        <f t="shared" si="2"/>
        <v>2925</v>
      </c>
      <c r="C142" s="165" t="s">
        <v>634</v>
      </c>
      <c r="D142" s="148">
        <v>381.76</v>
      </c>
      <c r="E142" s="148">
        <v>0</v>
      </c>
      <c r="F142" s="148">
        <v>381.76</v>
      </c>
      <c r="G142" s="148">
        <v>0</v>
      </c>
      <c r="H142" s="148">
        <v>381.76</v>
      </c>
    </row>
    <row r="143" spans="1:8" ht="15.75" x14ac:dyDescent="0.25">
      <c r="A143" s="148" t="s">
        <v>460</v>
      </c>
      <c r="B143" s="235" t="str">
        <f t="shared" si="2"/>
        <v>3025</v>
      </c>
      <c r="C143" s="165" t="s">
        <v>635</v>
      </c>
      <c r="D143" s="148">
        <v>12470.939999999999</v>
      </c>
      <c r="E143" s="148">
        <v>0</v>
      </c>
      <c r="F143" s="148">
        <v>12470.939999999999</v>
      </c>
      <c r="G143" s="148">
        <v>0</v>
      </c>
      <c r="H143" s="148">
        <v>12470.939999999999</v>
      </c>
    </row>
    <row r="144" spans="1:8" ht="15.75" x14ac:dyDescent="0.25">
      <c r="A144" s="148" t="s">
        <v>462</v>
      </c>
      <c r="B144" s="235" t="str">
        <f t="shared" si="2"/>
        <v>3225</v>
      </c>
      <c r="C144" s="151" t="s">
        <v>636</v>
      </c>
      <c r="D144" s="148">
        <v>2466.4499999999998</v>
      </c>
      <c r="E144" s="148">
        <v>0</v>
      </c>
      <c r="F144" s="148">
        <v>2466.4499999999998</v>
      </c>
      <c r="G144" s="148">
        <v>0</v>
      </c>
      <c r="H144" s="148">
        <v>2466.4499999999998</v>
      </c>
    </row>
    <row r="145" spans="1:8" ht="15.75" x14ac:dyDescent="0.25">
      <c r="A145" s="148" t="s">
        <v>464</v>
      </c>
      <c r="B145" s="235" t="str">
        <f t="shared" si="2"/>
        <v>3304</v>
      </c>
      <c r="C145" s="165" t="s">
        <v>637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</row>
    <row r="146" spans="1:8" ht="15.75" x14ac:dyDescent="0.25">
      <c r="A146" s="148" t="s">
        <v>466</v>
      </c>
      <c r="B146" s="235" t="str">
        <f t="shared" si="2"/>
        <v>3425</v>
      </c>
      <c r="C146" s="151" t="s">
        <v>638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</row>
    <row r="147" spans="1:8" ht="15.75" x14ac:dyDescent="0.25">
      <c r="A147" s="148" t="s">
        <v>468</v>
      </c>
      <c r="B147" s="235" t="str">
        <f t="shared" si="2"/>
        <v>3525</v>
      </c>
      <c r="C147" s="151" t="s">
        <v>639</v>
      </c>
      <c r="D147" s="148">
        <v>32.78</v>
      </c>
      <c r="E147" s="148">
        <v>0</v>
      </c>
      <c r="F147" s="148">
        <v>32.78</v>
      </c>
      <c r="G147" s="148">
        <v>0</v>
      </c>
      <c r="H147" s="148">
        <v>32.78</v>
      </c>
    </row>
    <row r="148" spans="1:8" ht="15.75" x14ac:dyDescent="0.25">
      <c r="A148" s="148" t="s">
        <v>470</v>
      </c>
      <c r="B148" s="235" t="str">
        <f t="shared" si="2"/>
        <v>3614</v>
      </c>
      <c r="C148" s="151" t="s">
        <v>640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</row>
    <row r="149" spans="1:8" ht="15.75" x14ac:dyDescent="0.25">
      <c r="A149" s="148" t="s">
        <v>472</v>
      </c>
      <c r="B149" s="235" t="str">
        <f t="shared" si="2"/>
        <v>3725</v>
      </c>
      <c r="C149" s="151" t="s">
        <v>641</v>
      </c>
      <c r="D149" s="148">
        <v>389.27</v>
      </c>
      <c r="E149" s="148">
        <v>0</v>
      </c>
      <c r="F149" s="148">
        <v>389.27</v>
      </c>
      <c r="G149" s="148">
        <v>0</v>
      </c>
      <c r="H149" s="148">
        <v>389.27</v>
      </c>
    </row>
    <row r="150" spans="1:8" ht="15.75" x14ac:dyDescent="0.25">
      <c r="A150" s="148" t="s">
        <v>474</v>
      </c>
      <c r="B150" s="235" t="str">
        <f t="shared" si="2"/>
        <v>3813</v>
      </c>
      <c r="C150" s="151" t="s">
        <v>642</v>
      </c>
      <c r="D150" s="148">
        <v>456.94</v>
      </c>
      <c r="E150" s="148">
        <v>0</v>
      </c>
      <c r="F150" s="148">
        <v>456.94</v>
      </c>
      <c r="G150" s="148">
        <v>0</v>
      </c>
      <c r="H150" s="148">
        <v>456.94</v>
      </c>
    </row>
    <row r="151" spans="1:8" ht="15.75" x14ac:dyDescent="0.25">
      <c r="A151" s="148" t="s">
        <v>476</v>
      </c>
      <c r="B151" s="235" t="str">
        <f t="shared" si="2"/>
        <v>3925</v>
      </c>
      <c r="C151" s="151" t="s">
        <v>643</v>
      </c>
      <c r="D151" s="148">
        <v>0</v>
      </c>
      <c r="E151" s="148">
        <v>0</v>
      </c>
      <c r="F151" s="148">
        <v>0</v>
      </c>
      <c r="G151" s="148">
        <v>0</v>
      </c>
      <c r="H151" s="148">
        <v>0</v>
      </c>
    </row>
    <row r="152" spans="1:8" ht="15.75" x14ac:dyDescent="0.25">
      <c r="A152" s="148" t="s">
        <v>478</v>
      </c>
      <c r="B152" s="235" t="str">
        <f t="shared" si="2"/>
        <v>4019</v>
      </c>
      <c r="C152" s="151" t="s">
        <v>644</v>
      </c>
      <c r="D152" s="148">
        <v>699.21999999999991</v>
      </c>
      <c r="E152" s="148">
        <v>0</v>
      </c>
      <c r="F152" s="148">
        <v>699.21999999999991</v>
      </c>
      <c r="G152" s="148">
        <v>0</v>
      </c>
      <c r="H152" s="148">
        <v>699.21999999999991</v>
      </c>
    </row>
    <row r="153" spans="1:8" ht="15.75" x14ac:dyDescent="0.25">
      <c r="A153" s="148" t="s">
        <v>481</v>
      </c>
      <c r="B153" s="235" t="str">
        <f t="shared" si="2"/>
        <v>4125</v>
      </c>
      <c r="C153" s="165" t="s">
        <v>484</v>
      </c>
      <c r="D153" s="148">
        <v>73649.69</v>
      </c>
      <c r="E153" s="148">
        <v>0</v>
      </c>
      <c r="F153" s="148">
        <v>73649.69</v>
      </c>
      <c r="G153" s="148">
        <v>0</v>
      </c>
      <c r="H153" s="148">
        <v>73649.69</v>
      </c>
    </row>
    <row r="154" spans="1:8" ht="15.75" x14ac:dyDescent="0.25">
      <c r="A154" s="148" t="s">
        <v>481</v>
      </c>
      <c r="B154" s="235" t="str">
        <f t="shared" si="2"/>
        <v>4101A</v>
      </c>
      <c r="C154" s="165" t="s">
        <v>645</v>
      </c>
      <c r="D154" s="148">
        <v>0</v>
      </c>
      <c r="E154" s="148">
        <v>0</v>
      </c>
      <c r="F154" s="148">
        <v>0</v>
      </c>
      <c r="G154" s="148">
        <v>0</v>
      </c>
      <c r="H154" s="148">
        <v>0</v>
      </c>
    </row>
    <row r="155" spans="1:8" ht="15.75" x14ac:dyDescent="0.25">
      <c r="A155" s="148" t="s">
        <v>485</v>
      </c>
      <c r="B155" s="235" t="str">
        <f t="shared" si="2"/>
        <v>4212</v>
      </c>
      <c r="C155" s="165" t="s">
        <v>646</v>
      </c>
      <c r="D155" s="148">
        <v>1528.5900000000001</v>
      </c>
      <c r="E155" s="148">
        <v>0</v>
      </c>
      <c r="F155" s="148">
        <v>1528.5900000000001</v>
      </c>
      <c r="G155" s="148">
        <v>0</v>
      </c>
      <c r="H155" s="148">
        <v>1528.5900000000001</v>
      </c>
    </row>
    <row r="156" spans="1:8" ht="15.75" x14ac:dyDescent="0.25">
      <c r="A156" s="148" t="s">
        <v>248</v>
      </c>
      <c r="B156" s="235" t="str">
        <f t="shared" si="2"/>
        <v>4312</v>
      </c>
      <c r="C156" s="165" t="s">
        <v>647</v>
      </c>
      <c r="D156" s="148">
        <v>65234.520000000004</v>
      </c>
      <c r="E156" s="148">
        <v>0</v>
      </c>
      <c r="F156" s="148">
        <v>65234.520000000004</v>
      </c>
      <c r="G156" s="148">
        <v>0</v>
      </c>
      <c r="H156" s="148">
        <v>65234.520000000004</v>
      </c>
    </row>
    <row r="157" spans="1:8" ht="15.75" x14ac:dyDescent="0.25">
      <c r="A157" s="148" t="s">
        <v>248</v>
      </c>
      <c r="B157" s="235" t="str">
        <f t="shared" si="2"/>
        <v>4301A</v>
      </c>
      <c r="C157" s="165" t="s">
        <v>648</v>
      </c>
      <c r="D157" s="148">
        <v>0</v>
      </c>
      <c r="E157" s="148">
        <v>0</v>
      </c>
      <c r="F157" s="148">
        <v>0</v>
      </c>
      <c r="G157" s="148">
        <v>0</v>
      </c>
      <c r="H157" s="148">
        <v>0</v>
      </c>
    </row>
    <row r="158" spans="1:8" ht="15.75" x14ac:dyDescent="0.25">
      <c r="A158" s="148" t="s">
        <v>489</v>
      </c>
      <c r="B158" s="235" t="str">
        <f t="shared" si="2"/>
        <v>4411</v>
      </c>
      <c r="C158" s="165" t="s">
        <v>649</v>
      </c>
      <c r="D158" s="148">
        <v>0</v>
      </c>
      <c r="E158" s="148">
        <v>0</v>
      </c>
      <c r="F158" s="148">
        <v>0</v>
      </c>
      <c r="G158" s="148">
        <v>0</v>
      </c>
      <c r="H158" s="148">
        <v>0</v>
      </c>
    </row>
    <row r="159" spans="1:8" ht="15.75" x14ac:dyDescent="0.25">
      <c r="A159" s="148" t="s">
        <v>491</v>
      </c>
      <c r="B159" s="235" t="str">
        <f t="shared" si="2"/>
        <v>4512</v>
      </c>
      <c r="C159" s="165" t="s">
        <v>650</v>
      </c>
      <c r="D159" s="148">
        <v>0</v>
      </c>
      <c r="E159" s="148">
        <v>0</v>
      </c>
      <c r="F159" s="148">
        <v>0</v>
      </c>
      <c r="G159" s="148">
        <v>0</v>
      </c>
      <c r="H159" s="148">
        <v>0</v>
      </c>
    </row>
    <row r="160" spans="1:8" ht="15.75" x14ac:dyDescent="0.25">
      <c r="A160" s="148" t="s">
        <v>493</v>
      </c>
      <c r="B160" s="235" t="str">
        <f t="shared" si="2"/>
        <v>4619</v>
      </c>
      <c r="C160" s="165" t="s">
        <v>651</v>
      </c>
      <c r="D160" s="148">
        <v>0</v>
      </c>
      <c r="E160" s="148">
        <v>0</v>
      </c>
      <c r="F160" s="148">
        <v>0</v>
      </c>
      <c r="G160" s="148">
        <v>0</v>
      </c>
      <c r="H160" s="148">
        <v>0</v>
      </c>
    </row>
    <row r="161" spans="1:8" ht="15.75" x14ac:dyDescent="0.25">
      <c r="A161" s="148" t="s">
        <v>495</v>
      </c>
      <c r="B161" s="235" t="str">
        <f t="shared" si="2"/>
        <v>4714</v>
      </c>
      <c r="C161" s="165" t="s">
        <v>652</v>
      </c>
      <c r="D161" s="148">
        <v>0</v>
      </c>
      <c r="E161" s="148">
        <v>0</v>
      </c>
      <c r="F161" s="148">
        <v>0</v>
      </c>
      <c r="G161" s="148">
        <v>0</v>
      </c>
      <c r="H161" s="148">
        <v>0</v>
      </c>
    </row>
    <row r="162" spans="1:8" ht="15.75" x14ac:dyDescent="0.25">
      <c r="A162" s="148" t="s">
        <v>497</v>
      </c>
      <c r="B162" s="235" t="str">
        <f t="shared" si="2"/>
        <v>4818</v>
      </c>
      <c r="C162" s="165" t="s">
        <v>653</v>
      </c>
      <c r="D162" s="148">
        <v>30861.01</v>
      </c>
      <c r="E162" s="148">
        <v>0</v>
      </c>
      <c r="F162" s="148">
        <v>30861.01</v>
      </c>
      <c r="G162" s="148">
        <v>0</v>
      </c>
      <c r="H162" s="148">
        <v>30861.01</v>
      </c>
    </row>
    <row r="163" spans="1:8" ht="15.75" x14ac:dyDescent="0.25">
      <c r="A163" s="148" t="s">
        <v>499</v>
      </c>
      <c r="B163" s="235" t="str">
        <f t="shared" si="2"/>
        <v>4925</v>
      </c>
      <c r="C163" s="165" t="s">
        <v>654</v>
      </c>
      <c r="D163" s="148">
        <v>0</v>
      </c>
      <c r="E163" s="148">
        <v>0</v>
      </c>
      <c r="F163" s="148">
        <v>0</v>
      </c>
      <c r="G163" s="148">
        <v>0</v>
      </c>
      <c r="H163" s="148">
        <v>0</v>
      </c>
    </row>
    <row r="164" spans="1:8" ht="15.75" x14ac:dyDescent="0.25">
      <c r="A164" s="148" t="s">
        <v>501</v>
      </c>
      <c r="B164" s="235" t="str">
        <f t="shared" si="2"/>
        <v>5021</v>
      </c>
      <c r="C164" s="165" t="s">
        <v>655</v>
      </c>
      <c r="D164" s="148">
        <v>0</v>
      </c>
      <c r="E164" s="148">
        <v>0</v>
      </c>
      <c r="F164" s="148">
        <v>0</v>
      </c>
      <c r="G164" s="148">
        <v>0</v>
      </c>
      <c r="H164" s="148">
        <v>0</v>
      </c>
    </row>
    <row r="165" spans="1:8" ht="15.75" x14ac:dyDescent="0.25">
      <c r="A165" s="148" t="s">
        <v>503</v>
      </c>
      <c r="B165" s="235" t="str">
        <f t="shared" si="2"/>
        <v>5119</v>
      </c>
      <c r="C165" s="165" t="s">
        <v>656</v>
      </c>
      <c r="D165" s="148">
        <v>83104.14</v>
      </c>
      <c r="E165" s="148">
        <v>0</v>
      </c>
      <c r="F165" s="148">
        <v>83104.14</v>
      </c>
      <c r="G165" s="148">
        <v>0</v>
      </c>
      <c r="H165" s="148">
        <v>83104.14</v>
      </c>
    </row>
    <row r="166" spans="1:8" ht="15.75" x14ac:dyDescent="0.25">
      <c r="A166" s="148" t="s">
        <v>505</v>
      </c>
      <c r="B166" s="235" t="str">
        <f t="shared" si="2"/>
        <v>5221</v>
      </c>
      <c r="C166" s="165" t="s">
        <v>657</v>
      </c>
      <c r="D166" s="148">
        <v>0</v>
      </c>
      <c r="E166" s="148">
        <v>0</v>
      </c>
      <c r="F166" s="148">
        <v>0</v>
      </c>
      <c r="G166" s="148">
        <v>0</v>
      </c>
      <c r="H166" s="148">
        <v>0</v>
      </c>
    </row>
    <row r="167" spans="1:8" ht="15.75" x14ac:dyDescent="0.25">
      <c r="A167" s="148" t="s">
        <v>507</v>
      </c>
      <c r="B167" s="235" t="str">
        <f t="shared" si="2"/>
        <v>5321</v>
      </c>
      <c r="C167" s="165" t="s">
        <v>658</v>
      </c>
      <c r="D167" s="148">
        <v>4002.7800000000007</v>
      </c>
      <c r="E167" s="148">
        <v>0</v>
      </c>
      <c r="F167" s="148">
        <v>4002.7800000000007</v>
      </c>
      <c r="G167" s="148">
        <v>0</v>
      </c>
      <c r="H167" s="148">
        <v>4002.7800000000007</v>
      </c>
    </row>
    <row r="168" spans="1:8" ht="15.75" x14ac:dyDescent="0.25">
      <c r="A168" s="148" t="s">
        <v>270</v>
      </c>
      <c r="B168" s="235" t="str">
        <f t="shared" si="2"/>
        <v>5411</v>
      </c>
      <c r="C168" s="165" t="s">
        <v>659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</row>
    <row r="169" spans="1:8" ht="15.75" x14ac:dyDescent="0.25">
      <c r="A169" s="148" t="s">
        <v>264</v>
      </c>
      <c r="B169" s="235" t="str">
        <f t="shared" si="2"/>
        <v>5522</v>
      </c>
      <c r="C169" s="165" t="s">
        <v>660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</row>
    <row r="170" spans="1:8" ht="15.75" x14ac:dyDescent="0.25">
      <c r="A170" s="148" t="s">
        <v>276</v>
      </c>
      <c r="B170" s="235" t="str">
        <f t="shared" si="2"/>
        <v>5721</v>
      </c>
      <c r="C170" s="165" t="s">
        <v>661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</row>
    <row r="171" spans="1:8" ht="15.75" x14ac:dyDescent="0.25">
      <c r="A171" s="148" t="s">
        <v>512</v>
      </c>
      <c r="B171" s="235" t="str">
        <f t="shared" si="2"/>
        <v>5801A</v>
      </c>
      <c r="C171" s="165" t="s">
        <v>662</v>
      </c>
      <c r="D171" s="148">
        <v>301559.75</v>
      </c>
      <c r="E171" s="148">
        <v>0</v>
      </c>
      <c r="F171" s="148">
        <v>301559.75</v>
      </c>
      <c r="G171" s="148">
        <v>0</v>
      </c>
      <c r="H171" s="148">
        <v>301559.75</v>
      </c>
    </row>
    <row r="172" spans="1:8" ht="15.75" x14ac:dyDescent="0.25">
      <c r="A172" s="148" t="s">
        <v>515</v>
      </c>
      <c r="B172" s="235" t="str">
        <f t="shared" si="2"/>
        <v>5921</v>
      </c>
      <c r="C172" s="165" t="s">
        <v>663</v>
      </c>
      <c r="D172" s="148">
        <v>0</v>
      </c>
      <c r="E172" s="148">
        <v>0</v>
      </c>
      <c r="F172" s="148">
        <v>0</v>
      </c>
      <c r="G172" s="148">
        <v>0</v>
      </c>
      <c r="H172" s="148">
        <v>0</v>
      </c>
    </row>
    <row r="173" spans="1:8" ht="15.75" x14ac:dyDescent="0.25">
      <c r="A173" s="148" t="s">
        <v>274</v>
      </c>
      <c r="B173" s="235" t="str">
        <f t="shared" si="2"/>
        <v>6021</v>
      </c>
      <c r="C173" s="151" t="s">
        <v>664</v>
      </c>
      <c r="D173" s="148">
        <v>0</v>
      </c>
      <c r="E173" s="148">
        <v>0</v>
      </c>
      <c r="F173" s="148">
        <v>0</v>
      </c>
      <c r="G173" s="148">
        <v>0</v>
      </c>
      <c r="H173" s="148">
        <v>0</v>
      </c>
    </row>
    <row r="174" spans="1:8" ht="15.75" x14ac:dyDescent="0.25">
      <c r="A174" s="148" t="s">
        <v>518</v>
      </c>
      <c r="B174" s="235" t="str">
        <f t="shared" si="2"/>
        <v>6121</v>
      </c>
      <c r="C174" s="151" t="s">
        <v>665</v>
      </c>
      <c r="D174" s="148">
        <v>0</v>
      </c>
      <c r="E174" s="148">
        <v>0</v>
      </c>
      <c r="F174" s="148">
        <v>0</v>
      </c>
      <c r="G174" s="148">
        <v>0</v>
      </c>
      <c r="H174" s="148">
        <v>0</v>
      </c>
    </row>
    <row r="175" spans="1:8" ht="15.75" x14ac:dyDescent="0.25">
      <c r="A175" s="148" t="s">
        <v>520</v>
      </c>
      <c r="B175" s="235" t="str">
        <f t="shared" si="2"/>
        <v>6225</v>
      </c>
      <c r="C175" s="165" t="s">
        <v>666</v>
      </c>
      <c r="D175" s="148">
        <v>0</v>
      </c>
      <c r="E175" s="148">
        <v>0</v>
      </c>
      <c r="F175" s="148">
        <v>0</v>
      </c>
      <c r="G175" s="148">
        <v>0</v>
      </c>
      <c r="H175" s="148">
        <v>0</v>
      </c>
    </row>
    <row r="176" spans="1:8" ht="15.75" x14ac:dyDescent="0.25">
      <c r="A176" s="148" t="s">
        <v>522</v>
      </c>
      <c r="B176" s="235" t="str">
        <f t="shared" si="2"/>
        <v>6325</v>
      </c>
      <c r="C176" s="165" t="s">
        <v>667</v>
      </c>
      <c r="D176" s="148">
        <v>0</v>
      </c>
      <c r="E176" s="148">
        <v>0</v>
      </c>
      <c r="F176" s="148">
        <v>0</v>
      </c>
      <c r="G176" s="148">
        <v>0</v>
      </c>
      <c r="H176" s="148">
        <v>0</v>
      </c>
    </row>
    <row r="177" spans="1:8" ht="15.75" x14ac:dyDescent="0.25">
      <c r="A177" s="148" t="s">
        <v>524</v>
      </c>
      <c r="B177" s="235" t="str">
        <f t="shared" si="2"/>
        <v>6408</v>
      </c>
      <c r="C177" s="165" t="s">
        <v>668</v>
      </c>
      <c r="D177" s="148">
        <v>0</v>
      </c>
      <c r="E177" s="148">
        <v>0</v>
      </c>
      <c r="F177" s="148">
        <v>0</v>
      </c>
      <c r="G177" s="148">
        <v>24294.839999999997</v>
      </c>
      <c r="H177" s="148">
        <v>24294.839999999997</v>
      </c>
    </row>
    <row r="178" spans="1:8" ht="15.75" x14ac:dyDescent="0.25">
      <c r="A178" s="148" t="s">
        <v>526</v>
      </c>
      <c r="B178" s="235" t="str">
        <f t="shared" si="2"/>
        <v>65</v>
      </c>
      <c r="C178" s="165" t="s">
        <v>669</v>
      </c>
      <c r="D178" s="148">
        <v>0</v>
      </c>
      <c r="E178" s="148">
        <v>0</v>
      </c>
      <c r="F178" s="148">
        <v>0</v>
      </c>
      <c r="G178" s="148">
        <v>0</v>
      </c>
      <c r="H178" s="148">
        <v>0</v>
      </c>
    </row>
    <row r="179" spans="1:8" ht="15.75" x14ac:dyDescent="0.25">
      <c r="A179" s="148" t="s">
        <v>528</v>
      </c>
      <c r="B179" s="235" t="str">
        <f t="shared" si="2"/>
        <v>66</v>
      </c>
      <c r="C179" s="165" t="s">
        <v>670</v>
      </c>
      <c r="D179" s="148">
        <v>0</v>
      </c>
      <c r="E179" s="148">
        <v>0</v>
      </c>
      <c r="F179" s="148">
        <v>0</v>
      </c>
      <c r="G179" s="148">
        <v>0</v>
      </c>
      <c r="H179" s="148">
        <v>0</v>
      </c>
    </row>
    <row r="180" spans="1:8" ht="15.75" x14ac:dyDescent="0.25">
      <c r="A180" s="148" t="s">
        <v>530</v>
      </c>
      <c r="B180" s="235" t="str">
        <f t="shared" si="2"/>
        <v>6711</v>
      </c>
      <c r="C180" s="165" t="s">
        <v>671</v>
      </c>
      <c r="D180" s="148">
        <v>729.88999999999987</v>
      </c>
      <c r="E180" s="148">
        <v>0</v>
      </c>
      <c r="F180" s="148">
        <v>729.88999999999987</v>
      </c>
      <c r="G180" s="148">
        <v>0</v>
      </c>
      <c r="H180" s="148">
        <v>729.88999999999987</v>
      </c>
    </row>
    <row r="181" spans="1:8" ht="15.75" x14ac:dyDescent="0.25">
      <c r="A181" s="148" t="s">
        <v>672</v>
      </c>
      <c r="B181" s="235">
        <f t="shared" si="2"/>
        <v>6825</v>
      </c>
      <c r="C181" s="165">
        <v>6825</v>
      </c>
      <c r="D181" s="148">
        <v>771.63000000000011</v>
      </c>
      <c r="E181" s="148">
        <v>0</v>
      </c>
      <c r="F181" s="148">
        <v>771.63000000000011</v>
      </c>
      <c r="G181" s="148">
        <v>0</v>
      </c>
      <c r="H181" s="148">
        <v>771.63000000000011</v>
      </c>
    </row>
    <row r="182" spans="1:8" ht="15.75" x14ac:dyDescent="0.25">
      <c r="A182" s="148" t="s">
        <v>535</v>
      </c>
      <c r="B182" s="235" t="str">
        <f t="shared" si="2"/>
        <v>7209</v>
      </c>
      <c r="C182" s="165" t="s">
        <v>673</v>
      </c>
      <c r="D182" s="148">
        <v>977.09999999999991</v>
      </c>
      <c r="E182" s="148">
        <v>0</v>
      </c>
      <c r="F182" s="148">
        <v>977.09999999999991</v>
      </c>
      <c r="G182" s="148">
        <v>0</v>
      </c>
      <c r="H182" s="148">
        <v>977.09999999999991</v>
      </c>
    </row>
    <row r="183" spans="1:8" ht="15.75" x14ac:dyDescent="0.25">
      <c r="A183" s="148" t="s">
        <v>347</v>
      </c>
      <c r="B183" s="235" t="str">
        <f t="shared" ref="B183:B207" si="3">C183</f>
        <v>7305</v>
      </c>
      <c r="C183" s="165" t="s">
        <v>674</v>
      </c>
      <c r="D183" s="148">
        <v>0</v>
      </c>
      <c r="E183" s="148">
        <v>0</v>
      </c>
      <c r="F183" s="148">
        <v>0</v>
      </c>
      <c r="G183" s="148">
        <v>0</v>
      </c>
      <c r="H183" s="148">
        <v>0</v>
      </c>
    </row>
    <row r="184" spans="1:8" ht="15.75" x14ac:dyDescent="0.25">
      <c r="A184" s="148" t="s">
        <v>538</v>
      </c>
      <c r="B184" s="235" t="str">
        <f t="shared" si="3"/>
        <v>7405</v>
      </c>
      <c r="C184" s="165" t="s">
        <v>675</v>
      </c>
      <c r="D184" s="148">
        <v>1463.4699999999998</v>
      </c>
      <c r="E184" s="148">
        <v>0</v>
      </c>
      <c r="F184" s="148">
        <v>1463.4699999999998</v>
      </c>
      <c r="G184" s="148">
        <v>0</v>
      </c>
      <c r="H184" s="148">
        <v>1463.4699999999998</v>
      </c>
    </row>
    <row r="185" spans="1:8" ht="15.75" x14ac:dyDescent="0.25">
      <c r="A185" s="148" t="s">
        <v>538</v>
      </c>
      <c r="B185" s="235" t="str">
        <f t="shared" si="3"/>
        <v>7401A</v>
      </c>
      <c r="C185" s="165" t="s">
        <v>676</v>
      </c>
      <c r="D185" s="148">
        <v>0</v>
      </c>
      <c r="E185" s="148">
        <v>0</v>
      </c>
      <c r="F185" s="148">
        <v>0</v>
      </c>
      <c r="G185" s="148">
        <v>0</v>
      </c>
      <c r="H185" s="148">
        <v>0</v>
      </c>
    </row>
    <row r="186" spans="1:8" ht="15.75" x14ac:dyDescent="0.25">
      <c r="A186" s="148" t="s">
        <v>541</v>
      </c>
      <c r="B186" s="235" t="str">
        <f t="shared" si="3"/>
        <v>7511</v>
      </c>
      <c r="C186" s="151" t="s">
        <v>677</v>
      </c>
      <c r="D186" s="148">
        <v>108.61</v>
      </c>
      <c r="E186" s="148">
        <v>0</v>
      </c>
      <c r="F186" s="148">
        <v>108.61</v>
      </c>
      <c r="G186" s="148">
        <v>0</v>
      </c>
      <c r="H186" s="148">
        <v>108.61</v>
      </c>
    </row>
    <row r="187" spans="1:8" ht="15.75" x14ac:dyDescent="0.25">
      <c r="A187" s="148" t="s">
        <v>541</v>
      </c>
      <c r="B187" s="235" t="str">
        <f t="shared" si="3"/>
        <v>7501A</v>
      </c>
      <c r="C187" s="151" t="s">
        <v>678</v>
      </c>
      <c r="D187" s="148">
        <v>0</v>
      </c>
      <c r="E187" s="148">
        <v>0</v>
      </c>
      <c r="F187" s="148">
        <v>0</v>
      </c>
      <c r="G187" s="148">
        <v>0</v>
      </c>
      <c r="H187" s="148">
        <v>0</v>
      </c>
    </row>
    <row r="188" spans="1:8" ht="15.75" x14ac:dyDescent="0.25">
      <c r="A188" s="148" t="s">
        <v>544</v>
      </c>
      <c r="B188" s="235" t="str">
        <f t="shared" si="3"/>
        <v>7913</v>
      </c>
      <c r="C188" s="165" t="s">
        <v>679</v>
      </c>
      <c r="D188" s="148">
        <v>0</v>
      </c>
      <c r="E188" s="148">
        <v>0</v>
      </c>
      <c r="F188" s="148">
        <v>0</v>
      </c>
      <c r="G188" s="148">
        <v>0</v>
      </c>
      <c r="H188" s="148">
        <v>0</v>
      </c>
    </row>
    <row r="189" spans="1:8" ht="15.75" x14ac:dyDescent="0.25">
      <c r="A189" s="148" t="s">
        <v>680</v>
      </c>
      <c r="B189" s="235">
        <f t="shared" si="3"/>
        <v>8025</v>
      </c>
      <c r="C189" s="165">
        <v>8025</v>
      </c>
      <c r="D189" s="148">
        <v>0</v>
      </c>
      <c r="E189" s="148">
        <v>0</v>
      </c>
      <c r="F189" s="148">
        <v>0</v>
      </c>
      <c r="G189" s="148">
        <v>0</v>
      </c>
      <c r="H189" s="148">
        <v>0</v>
      </c>
    </row>
    <row r="190" spans="1:8" ht="15.75" x14ac:dyDescent="0.25">
      <c r="A190" s="148" t="s">
        <v>548</v>
      </c>
      <c r="B190" s="235" t="str">
        <f t="shared" si="3"/>
        <v>8125</v>
      </c>
      <c r="C190" s="165" t="s">
        <v>681</v>
      </c>
      <c r="D190" s="148">
        <v>0</v>
      </c>
      <c r="E190" s="148">
        <v>0</v>
      </c>
      <c r="F190" s="148">
        <v>0</v>
      </c>
      <c r="G190" s="148">
        <v>0</v>
      </c>
      <c r="H190" s="148">
        <v>0</v>
      </c>
    </row>
    <row r="191" spans="1:8" ht="15.75" x14ac:dyDescent="0.25">
      <c r="A191" s="148" t="s">
        <v>553</v>
      </c>
      <c r="B191" s="235" t="str">
        <f t="shared" si="3"/>
        <v>8811</v>
      </c>
      <c r="C191" s="165" t="s">
        <v>682</v>
      </c>
      <c r="D191" s="148">
        <v>0</v>
      </c>
      <c r="E191" s="148">
        <v>0</v>
      </c>
      <c r="F191" s="148">
        <v>0</v>
      </c>
      <c r="G191" s="148">
        <v>0</v>
      </c>
      <c r="H191" s="148">
        <v>0</v>
      </c>
    </row>
    <row r="192" spans="1:8" ht="15.75" x14ac:dyDescent="0.25">
      <c r="A192" s="148" t="s">
        <v>555</v>
      </c>
      <c r="B192" s="235" t="str">
        <f t="shared" si="3"/>
        <v>9025</v>
      </c>
      <c r="C192" s="151" t="s">
        <v>683</v>
      </c>
      <c r="D192" s="148">
        <v>0</v>
      </c>
      <c r="E192" s="148">
        <v>0</v>
      </c>
      <c r="F192" s="148">
        <v>0</v>
      </c>
      <c r="G192" s="148">
        <v>0</v>
      </c>
      <c r="H192" s="148">
        <v>0</v>
      </c>
    </row>
    <row r="193" spans="1:8" ht="15.75" x14ac:dyDescent="0.25">
      <c r="A193" s="148" t="s">
        <v>557</v>
      </c>
      <c r="B193" s="235" t="str">
        <f t="shared" si="3"/>
        <v>9202</v>
      </c>
      <c r="C193" s="151" t="s">
        <v>684</v>
      </c>
      <c r="D193" s="148">
        <v>0</v>
      </c>
      <c r="E193" s="148">
        <v>0</v>
      </c>
      <c r="F193" s="148">
        <v>0</v>
      </c>
      <c r="G193" s="148">
        <v>0</v>
      </c>
      <c r="H193" s="148">
        <v>0</v>
      </c>
    </row>
    <row r="194" spans="1:8" ht="15.75" x14ac:dyDescent="0.25">
      <c r="A194" s="148" t="s">
        <v>559</v>
      </c>
      <c r="B194" s="235" t="str">
        <f t="shared" si="3"/>
        <v>9302</v>
      </c>
      <c r="C194" s="151" t="s">
        <v>685</v>
      </c>
      <c r="D194" s="148">
        <v>0</v>
      </c>
      <c r="E194" s="148">
        <v>0</v>
      </c>
      <c r="F194" s="148">
        <v>0</v>
      </c>
      <c r="G194" s="148">
        <v>0</v>
      </c>
      <c r="H194" s="148">
        <v>0</v>
      </c>
    </row>
    <row r="195" spans="1:8" ht="15.75" x14ac:dyDescent="0.25">
      <c r="A195" s="148" t="s">
        <v>561</v>
      </c>
      <c r="B195" s="235" t="str">
        <f t="shared" si="3"/>
        <v>9425</v>
      </c>
      <c r="C195" s="151" t="s">
        <v>686</v>
      </c>
      <c r="D195" s="148">
        <v>0</v>
      </c>
      <c r="E195" s="148">
        <v>0</v>
      </c>
      <c r="F195" s="148">
        <v>0</v>
      </c>
      <c r="G195" s="148">
        <v>0</v>
      </c>
      <c r="H195" s="148">
        <v>0</v>
      </c>
    </row>
    <row r="196" spans="1:8" ht="15.75" x14ac:dyDescent="0.25">
      <c r="A196" s="148" t="s">
        <v>563</v>
      </c>
      <c r="B196" s="235" t="str">
        <f t="shared" si="3"/>
        <v>9601A</v>
      </c>
      <c r="C196" s="151" t="s">
        <v>687</v>
      </c>
      <c r="D196" s="148">
        <v>0</v>
      </c>
      <c r="E196" s="148">
        <v>0</v>
      </c>
      <c r="F196" s="148">
        <v>0</v>
      </c>
      <c r="G196" s="148">
        <v>0</v>
      </c>
      <c r="H196" s="148">
        <v>0</v>
      </c>
    </row>
    <row r="197" spans="1:8" ht="15.75" x14ac:dyDescent="0.25">
      <c r="A197" s="148" t="s">
        <v>566</v>
      </c>
      <c r="B197" s="235" t="str">
        <f t="shared" si="3"/>
        <v>9701A</v>
      </c>
      <c r="C197" s="151" t="s">
        <v>688</v>
      </c>
      <c r="D197" s="148">
        <v>0</v>
      </c>
      <c r="E197" s="148">
        <v>0</v>
      </c>
      <c r="F197" s="148">
        <v>0</v>
      </c>
      <c r="G197" s="148">
        <v>0</v>
      </c>
      <c r="H197" s="148">
        <v>0</v>
      </c>
    </row>
    <row r="198" spans="1:8" ht="15.75" x14ac:dyDescent="0.25">
      <c r="A198" s="148" t="s">
        <v>566</v>
      </c>
      <c r="B198" s="235" t="str">
        <f t="shared" si="3"/>
        <v>9801A</v>
      </c>
      <c r="C198" s="151" t="s">
        <v>689</v>
      </c>
      <c r="D198" s="148">
        <v>10492074.689999999</v>
      </c>
      <c r="E198" s="148">
        <v>17280.160000000149</v>
      </c>
      <c r="F198" s="148">
        <v>10509354.85</v>
      </c>
      <c r="G198" s="148">
        <v>0</v>
      </c>
      <c r="H198" s="148">
        <v>10509354.85</v>
      </c>
    </row>
    <row r="199" spans="1:8" ht="15.75" x14ac:dyDescent="0.25">
      <c r="A199" s="148" t="s">
        <v>607</v>
      </c>
      <c r="B199" s="235" t="str">
        <f t="shared" si="3"/>
        <v>9818A1</v>
      </c>
      <c r="C199" s="166" t="s">
        <v>608</v>
      </c>
      <c r="D199" s="148"/>
      <c r="E199" s="148">
        <v>0</v>
      </c>
      <c r="F199" s="148">
        <v>0</v>
      </c>
      <c r="G199" s="148">
        <v>0</v>
      </c>
      <c r="H199" s="148">
        <v>0</v>
      </c>
    </row>
    <row r="200" spans="1:8" ht="15.75" x14ac:dyDescent="0.25">
      <c r="A200" s="148" t="s">
        <v>609</v>
      </c>
      <c r="B200" s="235" t="str">
        <f t="shared" si="3"/>
        <v>9818A2</v>
      </c>
      <c r="C200" s="166" t="s">
        <v>610</v>
      </c>
      <c r="D200" s="148"/>
      <c r="E200" s="148">
        <v>0</v>
      </c>
      <c r="F200" s="148">
        <v>0</v>
      </c>
      <c r="G200" s="148">
        <v>0</v>
      </c>
      <c r="H200" s="148">
        <v>0</v>
      </c>
    </row>
    <row r="201" spans="1:8" ht="15.75" x14ac:dyDescent="0.25">
      <c r="A201" s="148" t="s">
        <v>567</v>
      </c>
      <c r="B201" s="235" t="str">
        <f t="shared" si="3"/>
        <v>BB</v>
      </c>
      <c r="C201" s="151" t="s">
        <v>587</v>
      </c>
      <c r="D201" s="148">
        <v>0</v>
      </c>
      <c r="E201" s="148">
        <v>0</v>
      </c>
      <c r="F201" s="148">
        <v>0</v>
      </c>
      <c r="G201" s="148">
        <v>0</v>
      </c>
      <c r="H201" s="148">
        <v>0</v>
      </c>
    </row>
    <row r="202" spans="1:8" ht="15.75" x14ac:dyDescent="0.25">
      <c r="A202" s="148" t="s">
        <v>569</v>
      </c>
      <c r="B202" s="235" t="str">
        <f t="shared" si="3"/>
        <v>AA</v>
      </c>
      <c r="C202" s="230" t="s">
        <v>570</v>
      </c>
      <c r="D202" s="148"/>
      <c r="E202" s="148">
        <v>0</v>
      </c>
      <c r="F202" s="148">
        <v>0</v>
      </c>
      <c r="G202" s="148">
        <v>0</v>
      </c>
      <c r="H202" s="148">
        <v>0</v>
      </c>
    </row>
    <row r="203" spans="1:8" ht="15.75" x14ac:dyDescent="0.25">
      <c r="A203" s="148" t="s">
        <v>571</v>
      </c>
      <c r="B203" s="235">
        <f t="shared" si="3"/>
        <v>0</v>
      </c>
      <c r="C203" s="148"/>
      <c r="D203" s="148"/>
      <c r="E203" s="148">
        <v>0</v>
      </c>
      <c r="F203" s="148">
        <v>0</v>
      </c>
      <c r="G203" s="148">
        <v>0</v>
      </c>
      <c r="H203" s="148">
        <v>0</v>
      </c>
    </row>
    <row r="204" spans="1:8" ht="15.75" x14ac:dyDescent="0.25">
      <c r="A204" s="148" t="s">
        <v>572</v>
      </c>
      <c r="B204" s="235">
        <f t="shared" si="3"/>
        <v>0</v>
      </c>
      <c r="C204" s="148"/>
      <c r="D204" s="148"/>
      <c r="E204" s="148">
        <v>0</v>
      </c>
      <c r="F204" s="148">
        <v>0</v>
      </c>
      <c r="G204" s="148">
        <v>0</v>
      </c>
      <c r="H204" s="148">
        <v>0</v>
      </c>
    </row>
    <row r="205" spans="1:8" ht="15.75" x14ac:dyDescent="0.25">
      <c r="A205" s="148" t="s">
        <v>300</v>
      </c>
      <c r="B205" s="235" t="str">
        <f t="shared" si="3"/>
        <v>QQ</v>
      </c>
      <c r="C205" s="230" t="s">
        <v>573</v>
      </c>
      <c r="D205" s="148"/>
      <c r="E205" s="148">
        <v>0</v>
      </c>
      <c r="F205" s="148">
        <v>0</v>
      </c>
      <c r="G205" s="148">
        <v>0</v>
      </c>
      <c r="H205" s="148">
        <v>0</v>
      </c>
    </row>
    <row r="206" spans="1:8" ht="15.75" x14ac:dyDescent="0.25">
      <c r="A206" s="148" t="s">
        <v>574</v>
      </c>
      <c r="B206" s="235">
        <f t="shared" si="3"/>
        <v>0</v>
      </c>
      <c r="C206" s="148"/>
      <c r="D206" s="148"/>
      <c r="E206" s="148">
        <v>0</v>
      </c>
      <c r="F206" s="148">
        <v>0</v>
      </c>
      <c r="G206" s="148">
        <v>0</v>
      </c>
      <c r="H206" s="148">
        <v>0</v>
      </c>
    </row>
    <row r="207" spans="1:8" ht="15.75" x14ac:dyDescent="0.25">
      <c r="A207" s="148" t="s">
        <v>575</v>
      </c>
      <c r="B207" s="235" t="str">
        <f t="shared" si="3"/>
        <v>RB</v>
      </c>
      <c r="C207" s="230" t="s">
        <v>576</v>
      </c>
      <c r="D207" s="148"/>
      <c r="E207" s="148">
        <v>0</v>
      </c>
      <c r="F207" s="148">
        <v>0</v>
      </c>
      <c r="G207" s="148">
        <v>0</v>
      </c>
      <c r="H207" s="148">
        <v>0</v>
      </c>
    </row>
    <row r="208" spans="1:8" ht="15.75" x14ac:dyDescent="0.25">
      <c r="A208" s="148"/>
      <c r="B208" s="148"/>
      <c r="C208" s="162"/>
      <c r="D208" s="152" t="s">
        <v>577</v>
      </c>
      <c r="E208" s="152" t="s">
        <v>577</v>
      </c>
      <c r="F208" s="152" t="s">
        <v>577</v>
      </c>
      <c r="G208" s="152" t="s">
        <v>577</v>
      </c>
      <c r="H208" s="152" t="s">
        <v>577</v>
      </c>
    </row>
    <row r="209" spans="1:8" ht="15.75" x14ac:dyDescent="0.25">
      <c r="A209" s="148" t="s">
        <v>578</v>
      </c>
      <c r="B209" s="148"/>
      <c r="C209" s="162"/>
      <c r="D209" s="148">
        <v>11132714.73</v>
      </c>
      <c r="E209" s="148">
        <v>17280.160000000149</v>
      </c>
      <c r="F209" s="148">
        <v>11149994.890000001</v>
      </c>
      <c r="G209" s="148">
        <v>24294.839999999997</v>
      </c>
      <c r="H209" s="148">
        <v>11174289.73</v>
      </c>
    </row>
    <row r="210" spans="1:8" ht="15.75" x14ac:dyDescent="0.25">
      <c r="A210" s="148"/>
      <c r="B210" s="148"/>
      <c r="C210" s="148"/>
      <c r="D210" s="152" t="s">
        <v>397</v>
      </c>
      <c r="E210" s="152" t="s">
        <v>397</v>
      </c>
      <c r="F210" s="152" t="s">
        <v>397</v>
      </c>
      <c r="G210" s="152" t="s">
        <v>397</v>
      </c>
      <c r="H210" s="152" t="s">
        <v>397</v>
      </c>
    </row>
    <row r="211" spans="1:8" ht="15.75" x14ac:dyDescent="0.25">
      <c r="A211" s="148"/>
      <c r="B211" s="148"/>
      <c r="C211" s="148"/>
      <c r="D211" s="148"/>
      <c r="E211" s="148"/>
      <c r="F211" s="148"/>
      <c r="G211" s="148"/>
      <c r="H211" s="148">
        <v>0</v>
      </c>
    </row>
    <row r="212" spans="1:8" ht="15.75" x14ac:dyDescent="0.25">
      <c r="A212" s="148"/>
      <c r="B212" s="148"/>
      <c r="C212" s="148"/>
      <c r="D212" s="148"/>
      <c r="E212" s="148"/>
      <c r="F212" s="148"/>
      <c r="G212" s="148"/>
      <c r="H212" s="148"/>
    </row>
    <row r="213" spans="1:8" ht="15.75" x14ac:dyDescent="0.25">
      <c r="A213" s="148"/>
      <c r="B213" s="148"/>
      <c r="C213" s="148"/>
      <c r="D213" s="148"/>
      <c r="E213" s="148"/>
      <c r="F213" s="148"/>
      <c r="G213" s="148"/>
      <c r="H213" s="148"/>
    </row>
    <row r="214" spans="1:8" ht="15.75" x14ac:dyDescent="0.25">
      <c r="A214" s="148"/>
      <c r="B214" s="148"/>
      <c r="C214" s="148"/>
      <c r="D214" s="148"/>
      <c r="E214" s="148"/>
      <c r="F214" s="148"/>
      <c r="G214" s="148"/>
      <c r="H214" s="148"/>
    </row>
    <row r="215" spans="1:8" ht="15.75" x14ac:dyDescent="0.25">
      <c r="A215" s="148"/>
      <c r="B215" s="148"/>
      <c r="C215" s="148"/>
      <c r="D215" s="148"/>
      <c r="E215" s="148"/>
      <c r="F215" s="148"/>
      <c r="G215" s="148"/>
      <c r="H215" s="148"/>
    </row>
    <row r="216" spans="1:8" ht="15.75" x14ac:dyDescent="0.25">
      <c r="A216" s="148"/>
      <c r="B216" s="148"/>
      <c r="C216" s="148"/>
      <c r="D216" s="148"/>
      <c r="E216" s="148"/>
      <c r="F216" s="148"/>
      <c r="G216" s="148"/>
      <c r="H216" s="148"/>
    </row>
    <row r="217" spans="1:8" ht="15.75" x14ac:dyDescent="0.25">
      <c r="A217" s="148"/>
      <c r="B217" s="148"/>
      <c r="C217" s="148"/>
      <c r="D217" s="148"/>
      <c r="E217" s="148"/>
      <c r="F217" s="148"/>
      <c r="G217" s="148"/>
      <c r="H217" s="148"/>
    </row>
    <row r="218" spans="1:8" ht="15.75" x14ac:dyDescent="0.25">
      <c r="A218" s="148"/>
      <c r="B218" s="148"/>
      <c r="C218" s="148"/>
      <c r="D218" s="148"/>
      <c r="E218" s="148"/>
      <c r="F218" s="148"/>
      <c r="G218" s="148"/>
      <c r="H218" s="148"/>
    </row>
    <row r="219" spans="1:8" ht="15.75" x14ac:dyDescent="0.25">
      <c r="A219" s="148"/>
      <c r="B219" s="148"/>
      <c r="C219" s="148"/>
      <c r="D219" s="148"/>
      <c r="E219" s="148"/>
      <c r="F219" s="148"/>
      <c r="G219" s="148"/>
      <c r="H219" s="148"/>
    </row>
    <row r="220" spans="1:8" ht="15.75" x14ac:dyDescent="0.25">
      <c r="A220" s="148"/>
      <c r="B220" s="148"/>
      <c r="C220" s="148"/>
      <c r="D220" s="148" t="s">
        <v>394</v>
      </c>
      <c r="E220" s="148"/>
      <c r="F220" s="148"/>
      <c r="G220" s="148"/>
      <c r="H220" s="148"/>
    </row>
    <row r="221" spans="1:8" ht="15.75" x14ac:dyDescent="0.25">
      <c r="A221" s="148"/>
      <c r="B221" s="148"/>
      <c r="C221" s="148"/>
      <c r="D221" s="148" t="s">
        <v>582</v>
      </c>
      <c r="E221" s="148"/>
      <c r="F221" s="148"/>
      <c r="G221" s="148"/>
      <c r="H221" s="148"/>
    </row>
    <row r="222" spans="1:8" ht="15.75" x14ac:dyDescent="0.25">
      <c r="A222" s="148" t="s">
        <v>586</v>
      </c>
      <c r="B222" s="148"/>
      <c r="C222" s="148"/>
      <c r="D222" s="148"/>
      <c r="E222" s="153" t="s">
        <v>611</v>
      </c>
      <c r="F222" s="148"/>
      <c r="G222" s="148"/>
      <c r="H222" s="148"/>
    </row>
    <row r="223" spans="1:8" ht="15.75" x14ac:dyDescent="0.25">
      <c r="A223" s="152" t="s">
        <v>397</v>
      </c>
      <c r="B223" s="152"/>
      <c r="C223" s="160" t="s">
        <v>397</v>
      </c>
      <c r="D223" s="160" t="s">
        <v>397</v>
      </c>
      <c r="E223" s="160" t="s">
        <v>397</v>
      </c>
      <c r="F223" s="160" t="s">
        <v>397</v>
      </c>
      <c r="G223" s="160" t="s">
        <v>397</v>
      </c>
      <c r="H223" s="160" t="s">
        <v>397</v>
      </c>
    </row>
    <row r="224" spans="1:8" ht="15.75" x14ac:dyDescent="0.25">
      <c r="A224" s="148" t="s">
        <v>398</v>
      </c>
      <c r="B224" s="148"/>
      <c r="C224" s="162"/>
      <c r="D224" s="150" t="s">
        <v>185</v>
      </c>
      <c r="E224" s="150" t="s">
        <v>185</v>
      </c>
      <c r="F224" s="150" t="s">
        <v>399</v>
      </c>
      <c r="G224" s="150" t="s">
        <v>185</v>
      </c>
      <c r="H224" s="150" t="s">
        <v>400</v>
      </c>
    </row>
    <row r="225" spans="1:8" ht="15.75" x14ac:dyDescent="0.25">
      <c r="A225" s="148"/>
      <c r="B225" s="148"/>
      <c r="C225" s="162"/>
      <c r="D225" s="150" t="s">
        <v>401</v>
      </c>
      <c r="E225" s="150" t="s">
        <v>402</v>
      </c>
      <c r="F225" s="150" t="s">
        <v>402</v>
      </c>
      <c r="G225" s="150" t="s">
        <v>403</v>
      </c>
      <c r="H225" s="150" t="s">
        <v>404</v>
      </c>
    </row>
    <row r="226" spans="1:8" ht="15.75" x14ac:dyDescent="0.25">
      <c r="A226" s="148"/>
      <c r="B226" s="148"/>
      <c r="C226" s="162"/>
      <c r="D226" s="150" t="s">
        <v>405</v>
      </c>
      <c r="E226" s="150" t="s">
        <v>406</v>
      </c>
      <c r="F226" s="148"/>
      <c r="G226" s="150" t="s">
        <v>406</v>
      </c>
      <c r="H226" s="150" t="s">
        <v>583</v>
      </c>
    </row>
    <row r="227" spans="1:8" ht="15.75" x14ac:dyDescent="0.25">
      <c r="A227" s="152" t="s">
        <v>397</v>
      </c>
      <c r="B227" s="152"/>
      <c r="C227" s="160" t="s">
        <v>397</v>
      </c>
      <c r="D227" s="160" t="s">
        <v>397</v>
      </c>
      <c r="E227" s="160" t="s">
        <v>397</v>
      </c>
      <c r="F227" s="160" t="s">
        <v>397</v>
      </c>
      <c r="G227" s="160" t="s">
        <v>397</v>
      </c>
      <c r="H227" s="160" t="s">
        <v>397</v>
      </c>
    </row>
    <row r="228" spans="1:8" ht="15.75" x14ac:dyDescent="0.25">
      <c r="A228" s="148" t="s">
        <v>408</v>
      </c>
      <c r="B228" s="235" t="str">
        <f>C228</f>
        <v>00</v>
      </c>
      <c r="C228" s="229" t="s">
        <v>409</v>
      </c>
      <c r="D228" s="148"/>
      <c r="E228" s="148">
        <v>0</v>
      </c>
      <c r="F228" s="148">
        <v>0</v>
      </c>
      <c r="G228" s="148">
        <v>0</v>
      </c>
      <c r="H228" s="148">
        <v>0</v>
      </c>
    </row>
    <row r="229" spans="1:8" ht="15.75" x14ac:dyDescent="0.25">
      <c r="A229" s="148" t="s">
        <v>410</v>
      </c>
      <c r="B229" s="235" t="str">
        <f t="shared" ref="B229:B292" si="4">C229</f>
        <v>0202</v>
      </c>
      <c r="C229" s="165" t="s">
        <v>612</v>
      </c>
      <c r="D229" s="148">
        <v>0</v>
      </c>
      <c r="E229" s="148">
        <v>0</v>
      </c>
      <c r="F229" s="148">
        <v>0</v>
      </c>
      <c r="G229" s="148">
        <v>0</v>
      </c>
      <c r="H229" s="148">
        <v>0</v>
      </c>
    </row>
    <row r="230" spans="1:8" ht="15.75" x14ac:dyDescent="0.25">
      <c r="A230" s="148" t="s">
        <v>413</v>
      </c>
      <c r="B230" s="235" t="str">
        <f t="shared" si="4"/>
        <v>0303</v>
      </c>
      <c r="C230" s="165" t="s">
        <v>613</v>
      </c>
      <c r="D230" s="148">
        <v>0</v>
      </c>
      <c r="E230" s="148">
        <v>0</v>
      </c>
      <c r="F230" s="148">
        <v>0</v>
      </c>
      <c r="G230" s="148">
        <v>0</v>
      </c>
      <c r="H230" s="148">
        <v>0</v>
      </c>
    </row>
    <row r="231" spans="1:8" ht="15.75" x14ac:dyDescent="0.25">
      <c r="A231" s="148" t="s">
        <v>415</v>
      </c>
      <c r="B231" s="235" t="str">
        <f t="shared" si="4"/>
        <v>0412</v>
      </c>
      <c r="C231" s="165" t="s">
        <v>614</v>
      </c>
      <c r="D231" s="148">
        <v>0</v>
      </c>
      <c r="E231" s="148">
        <v>0</v>
      </c>
      <c r="F231" s="148">
        <v>0</v>
      </c>
      <c r="G231" s="148">
        <v>0</v>
      </c>
      <c r="H231" s="148">
        <v>0</v>
      </c>
    </row>
    <row r="232" spans="1:8" ht="15.75" x14ac:dyDescent="0.25">
      <c r="A232" s="148" t="s">
        <v>417</v>
      </c>
      <c r="B232" s="235" t="str">
        <f t="shared" si="4"/>
        <v>0521</v>
      </c>
      <c r="C232" s="151" t="s">
        <v>615</v>
      </c>
      <c r="D232" s="148">
        <v>0</v>
      </c>
      <c r="E232" s="148">
        <v>0</v>
      </c>
      <c r="F232" s="148">
        <v>0</v>
      </c>
      <c r="G232" s="148">
        <v>0</v>
      </c>
      <c r="H232" s="148">
        <v>0</v>
      </c>
    </row>
    <row r="233" spans="1:8" ht="15.75" x14ac:dyDescent="0.25">
      <c r="A233" s="148" t="s">
        <v>419</v>
      </c>
      <c r="B233" s="235" t="str">
        <f t="shared" si="4"/>
        <v>0603</v>
      </c>
      <c r="C233" s="165" t="s">
        <v>616</v>
      </c>
      <c r="D233" s="148">
        <v>0</v>
      </c>
      <c r="E233" s="148">
        <v>0</v>
      </c>
      <c r="F233" s="148">
        <v>0</v>
      </c>
      <c r="G233" s="148">
        <v>0</v>
      </c>
      <c r="H233" s="148">
        <v>0</v>
      </c>
    </row>
    <row r="234" spans="1:8" ht="15.75" x14ac:dyDescent="0.25">
      <c r="A234" s="148" t="s">
        <v>421</v>
      </c>
      <c r="B234" s="235" t="str">
        <f t="shared" si="4"/>
        <v>0721</v>
      </c>
      <c r="C234" s="151" t="s">
        <v>617</v>
      </c>
      <c r="D234" s="148">
        <v>0</v>
      </c>
      <c r="E234" s="148">
        <v>0</v>
      </c>
      <c r="F234" s="148">
        <v>0</v>
      </c>
      <c r="G234" s="148">
        <v>0</v>
      </c>
      <c r="H234" s="148">
        <v>0</v>
      </c>
    </row>
    <row r="235" spans="1:8" ht="15.75" x14ac:dyDescent="0.25">
      <c r="A235" s="148" t="s">
        <v>423</v>
      </c>
      <c r="B235" s="235" t="str">
        <f t="shared" si="4"/>
        <v>0803</v>
      </c>
      <c r="C235" s="151" t="s">
        <v>618</v>
      </c>
      <c r="D235" s="148">
        <v>6161.98</v>
      </c>
      <c r="E235" s="148">
        <v>0</v>
      </c>
      <c r="F235" s="148">
        <v>6161.98</v>
      </c>
      <c r="G235" s="148">
        <v>0</v>
      </c>
      <c r="H235" s="148">
        <v>6161.98</v>
      </c>
    </row>
    <row r="236" spans="1:8" ht="15.75" x14ac:dyDescent="0.25">
      <c r="A236" s="148" t="s">
        <v>605</v>
      </c>
      <c r="B236" s="235" t="str">
        <f t="shared" si="4"/>
        <v>1012</v>
      </c>
      <c r="C236" s="151" t="s">
        <v>619</v>
      </c>
      <c r="D236" s="148">
        <v>0</v>
      </c>
      <c r="E236" s="148">
        <v>0</v>
      </c>
      <c r="F236" s="148">
        <v>0</v>
      </c>
      <c r="G236" s="148">
        <v>0</v>
      </c>
      <c r="H236" s="148">
        <v>0</v>
      </c>
    </row>
    <row r="237" spans="1:8" ht="15.75" x14ac:dyDescent="0.25">
      <c r="A237" s="148" t="s">
        <v>429</v>
      </c>
      <c r="B237" s="235" t="str">
        <f t="shared" si="4"/>
        <v>1206</v>
      </c>
      <c r="C237" s="165" t="s">
        <v>620</v>
      </c>
      <c r="D237" s="148">
        <v>3365.14</v>
      </c>
      <c r="E237" s="148">
        <v>0</v>
      </c>
      <c r="F237" s="148">
        <v>3365.14</v>
      </c>
      <c r="G237" s="148">
        <v>0</v>
      </c>
      <c r="H237" s="148">
        <v>3365.14</v>
      </c>
    </row>
    <row r="238" spans="1:8" ht="15.75" x14ac:dyDescent="0.25">
      <c r="A238" s="148" t="s">
        <v>432</v>
      </c>
      <c r="B238" s="235" t="str">
        <f t="shared" si="4"/>
        <v>1312</v>
      </c>
      <c r="C238" s="165" t="s">
        <v>621</v>
      </c>
      <c r="D238" s="148">
        <v>0</v>
      </c>
      <c r="E238" s="148">
        <v>0</v>
      </c>
      <c r="F238" s="148">
        <v>0</v>
      </c>
      <c r="G238" s="148">
        <v>0</v>
      </c>
      <c r="H238" s="148">
        <v>0</v>
      </c>
    </row>
    <row r="239" spans="1:8" ht="15.75" x14ac:dyDescent="0.25">
      <c r="A239" s="148" t="s">
        <v>21</v>
      </c>
      <c r="B239" s="235" t="str">
        <f t="shared" si="4"/>
        <v>1524</v>
      </c>
      <c r="C239" s="165" t="s">
        <v>622</v>
      </c>
      <c r="D239" s="148">
        <v>14850</v>
      </c>
      <c r="E239" s="148">
        <v>0</v>
      </c>
      <c r="F239" s="148">
        <v>14850</v>
      </c>
      <c r="G239" s="148">
        <v>0</v>
      </c>
      <c r="H239" s="148">
        <v>14850</v>
      </c>
    </row>
    <row r="240" spans="1:8" ht="15.75" x14ac:dyDescent="0.25">
      <c r="A240" s="148" t="s">
        <v>284</v>
      </c>
      <c r="B240" s="235" t="str">
        <f t="shared" si="4"/>
        <v>1625</v>
      </c>
      <c r="C240" s="151" t="s">
        <v>623</v>
      </c>
      <c r="D240" s="148">
        <v>0</v>
      </c>
      <c r="E240" s="148">
        <v>0</v>
      </c>
      <c r="F240" s="148">
        <v>0</v>
      </c>
      <c r="G240" s="148">
        <v>0</v>
      </c>
      <c r="H240" s="148">
        <v>0</v>
      </c>
    </row>
    <row r="241" spans="1:8" ht="15.75" x14ac:dyDescent="0.25">
      <c r="A241" s="151" t="s">
        <v>436</v>
      </c>
      <c r="B241" s="235" t="str">
        <f t="shared" si="4"/>
        <v>1712</v>
      </c>
      <c r="C241" s="151" t="s">
        <v>624</v>
      </c>
      <c r="D241" s="148">
        <v>0</v>
      </c>
      <c r="E241" s="148">
        <v>0</v>
      </c>
      <c r="F241" s="148">
        <v>0</v>
      </c>
      <c r="G241" s="148">
        <v>0</v>
      </c>
      <c r="H241" s="148">
        <v>0</v>
      </c>
    </row>
    <row r="242" spans="1:8" ht="15.75" x14ac:dyDescent="0.25">
      <c r="A242" s="151" t="s">
        <v>438</v>
      </c>
      <c r="B242" s="235" t="str">
        <f t="shared" si="4"/>
        <v>1841</v>
      </c>
      <c r="C242" s="151" t="s">
        <v>439</v>
      </c>
      <c r="D242" s="148">
        <v>0</v>
      </c>
      <c r="E242" s="148">
        <v>0</v>
      </c>
      <c r="F242" s="148">
        <v>0</v>
      </c>
      <c r="G242" s="148">
        <v>0</v>
      </c>
      <c r="H242" s="148">
        <v>0</v>
      </c>
    </row>
    <row r="243" spans="1:8" ht="15.75" x14ac:dyDescent="0.25">
      <c r="A243" s="148" t="s">
        <v>440</v>
      </c>
      <c r="B243" s="235" t="str">
        <f t="shared" si="4"/>
        <v>2024</v>
      </c>
      <c r="C243" s="151" t="s">
        <v>625</v>
      </c>
      <c r="D243" s="148">
        <v>0</v>
      </c>
      <c r="E243" s="148">
        <v>0</v>
      </c>
      <c r="F243" s="148">
        <v>0</v>
      </c>
      <c r="G243" s="148">
        <v>0</v>
      </c>
      <c r="H243" s="148">
        <v>0</v>
      </c>
    </row>
    <row r="244" spans="1:8" ht="15.75" x14ac:dyDescent="0.25">
      <c r="A244" s="148" t="s">
        <v>442</v>
      </c>
      <c r="B244" s="235" t="str">
        <f t="shared" si="4"/>
        <v>2124</v>
      </c>
      <c r="C244" s="151" t="s">
        <v>626</v>
      </c>
      <c r="D244" s="148">
        <v>0</v>
      </c>
      <c r="E244" s="148">
        <v>0</v>
      </c>
      <c r="F244" s="148">
        <v>0</v>
      </c>
      <c r="G244" s="148">
        <v>0</v>
      </c>
      <c r="H244" s="148">
        <v>0</v>
      </c>
    </row>
    <row r="245" spans="1:8" ht="15.75" x14ac:dyDescent="0.25">
      <c r="A245" s="148" t="s">
        <v>444</v>
      </c>
      <c r="B245" s="235" t="str">
        <f t="shared" si="4"/>
        <v>2225</v>
      </c>
      <c r="C245" s="151" t="s">
        <v>627</v>
      </c>
      <c r="D245" s="148">
        <v>2299.7600000000002</v>
      </c>
      <c r="E245" s="148">
        <v>0</v>
      </c>
      <c r="F245" s="148">
        <v>2299.7600000000002</v>
      </c>
      <c r="G245" s="148">
        <v>0</v>
      </c>
      <c r="H245" s="148">
        <v>2299.7600000000002</v>
      </c>
    </row>
    <row r="246" spans="1:8" ht="15.75" x14ac:dyDescent="0.25">
      <c r="A246" s="148" t="s">
        <v>446</v>
      </c>
      <c r="B246" s="235" t="str">
        <f t="shared" si="4"/>
        <v>2325</v>
      </c>
      <c r="C246" s="151" t="s">
        <v>628</v>
      </c>
      <c r="D246" s="148">
        <v>365.88</v>
      </c>
      <c r="E246" s="148">
        <v>0</v>
      </c>
      <c r="F246" s="148">
        <v>365.88</v>
      </c>
      <c r="G246" s="148">
        <v>0</v>
      </c>
      <c r="H246" s="148">
        <v>365.88</v>
      </c>
    </row>
    <row r="247" spans="1:8" ht="15.75" x14ac:dyDescent="0.25">
      <c r="A247" s="148" t="s">
        <v>448</v>
      </c>
      <c r="B247" s="235" t="str">
        <f t="shared" si="4"/>
        <v>2425</v>
      </c>
      <c r="C247" s="151" t="s">
        <v>629</v>
      </c>
      <c r="D247" s="148">
        <v>436.95</v>
      </c>
      <c r="E247" s="148">
        <v>0</v>
      </c>
      <c r="F247" s="148">
        <v>436.95</v>
      </c>
      <c r="G247" s="148">
        <v>0</v>
      </c>
      <c r="H247" s="148">
        <v>436.95</v>
      </c>
    </row>
    <row r="248" spans="1:8" ht="15.75" x14ac:dyDescent="0.25">
      <c r="A248" s="148" t="s">
        <v>450</v>
      </c>
      <c r="B248" s="235" t="str">
        <f t="shared" si="4"/>
        <v>2504</v>
      </c>
      <c r="C248" s="165" t="s">
        <v>630</v>
      </c>
      <c r="D248" s="148">
        <v>0</v>
      </c>
      <c r="E248" s="148">
        <v>0</v>
      </c>
      <c r="F248" s="148">
        <v>0</v>
      </c>
      <c r="G248" s="148">
        <v>0</v>
      </c>
      <c r="H248" s="148">
        <v>0</v>
      </c>
    </row>
    <row r="249" spans="1:8" ht="15.75" x14ac:dyDescent="0.25">
      <c r="A249" s="148" t="s">
        <v>452</v>
      </c>
      <c r="B249" s="235" t="str">
        <f t="shared" si="4"/>
        <v>2604</v>
      </c>
      <c r="C249" s="165" t="s">
        <v>631</v>
      </c>
      <c r="D249" s="148">
        <v>0</v>
      </c>
      <c r="E249" s="148">
        <v>0</v>
      </c>
      <c r="F249" s="148">
        <v>0</v>
      </c>
      <c r="G249" s="148">
        <v>0</v>
      </c>
      <c r="H249" s="148">
        <v>0</v>
      </c>
    </row>
    <row r="250" spans="1:8" ht="15.75" x14ac:dyDescent="0.25">
      <c r="A250" s="148" t="s">
        <v>454</v>
      </c>
      <c r="B250" s="235" t="str">
        <f t="shared" si="4"/>
        <v>2704</v>
      </c>
      <c r="C250" s="151" t="s">
        <v>632</v>
      </c>
      <c r="D250" s="148">
        <v>0</v>
      </c>
      <c r="E250" s="148">
        <v>0</v>
      </c>
      <c r="F250" s="148">
        <v>0</v>
      </c>
      <c r="G250" s="148">
        <v>0</v>
      </c>
      <c r="H250" s="148">
        <v>0</v>
      </c>
    </row>
    <row r="251" spans="1:8" ht="15.75" x14ac:dyDescent="0.25">
      <c r="A251" s="148" t="s">
        <v>456</v>
      </c>
      <c r="B251" s="235" t="str">
        <f t="shared" si="4"/>
        <v>2824</v>
      </c>
      <c r="C251" s="151" t="s">
        <v>633</v>
      </c>
      <c r="D251" s="148">
        <v>0</v>
      </c>
      <c r="E251" s="148">
        <v>0</v>
      </c>
      <c r="F251" s="148">
        <v>0</v>
      </c>
      <c r="G251" s="148">
        <v>0</v>
      </c>
      <c r="H251" s="148">
        <v>0</v>
      </c>
    </row>
    <row r="252" spans="1:8" ht="15.75" x14ac:dyDescent="0.25">
      <c r="A252" s="148" t="s">
        <v>458</v>
      </c>
      <c r="B252" s="235" t="str">
        <f t="shared" si="4"/>
        <v>2925</v>
      </c>
      <c r="C252" s="165" t="s">
        <v>634</v>
      </c>
      <c r="D252" s="148">
        <v>753.54</v>
      </c>
      <c r="E252" s="148">
        <v>0</v>
      </c>
      <c r="F252" s="148">
        <v>753.54</v>
      </c>
      <c r="G252" s="148">
        <v>0</v>
      </c>
      <c r="H252" s="148">
        <v>753.54</v>
      </c>
    </row>
    <row r="253" spans="1:8" ht="15.75" x14ac:dyDescent="0.25">
      <c r="A253" s="148" t="s">
        <v>460</v>
      </c>
      <c r="B253" s="235" t="str">
        <f t="shared" si="4"/>
        <v>3025</v>
      </c>
      <c r="C253" s="165" t="s">
        <v>635</v>
      </c>
      <c r="D253" s="148">
        <v>10531.54</v>
      </c>
      <c r="E253" s="148">
        <v>0</v>
      </c>
      <c r="F253" s="148">
        <v>10531.54</v>
      </c>
      <c r="G253" s="148">
        <v>0</v>
      </c>
      <c r="H253" s="148">
        <v>10531.54</v>
      </c>
    </row>
    <row r="254" spans="1:8" ht="15.75" x14ac:dyDescent="0.25">
      <c r="A254" s="148" t="s">
        <v>462</v>
      </c>
      <c r="B254" s="235" t="str">
        <f t="shared" si="4"/>
        <v>3225</v>
      </c>
      <c r="C254" s="151" t="s">
        <v>636</v>
      </c>
      <c r="D254" s="148">
        <v>1956.15</v>
      </c>
      <c r="E254" s="148">
        <v>0</v>
      </c>
      <c r="F254" s="148">
        <v>1956.15</v>
      </c>
      <c r="G254" s="148">
        <v>0</v>
      </c>
      <c r="H254" s="148">
        <v>1956.15</v>
      </c>
    </row>
    <row r="255" spans="1:8" ht="15.75" x14ac:dyDescent="0.25">
      <c r="A255" s="148" t="s">
        <v>464</v>
      </c>
      <c r="B255" s="235" t="str">
        <f t="shared" si="4"/>
        <v>3304</v>
      </c>
      <c r="C255" s="165" t="s">
        <v>637</v>
      </c>
      <c r="D255" s="148">
        <v>0</v>
      </c>
      <c r="E255" s="148">
        <v>0</v>
      </c>
      <c r="F255" s="148">
        <v>0</v>
      </c>
      <c r="G255" s="148">
        <v>0</v>
      </c>
      <c r="H255" s="148">
        <v>0</v>
      </c>
    </row>
    <row r="256" spans="1:8" ht="15.75" x14ac:dyDescent="0.25">
      <c r="A256" s="148" t="s">
        <v>466</v>
      </c>
      <c r="B256" s="235" t="str">
        <f t="shared" si="4"/>
        <v>3425</v>
      </c>
      <c r="C256" s="151" t="s">
        <v>638</v>
      </c>
      <c r="D256" s="148">
        <v>0</v>
      </c>
      <c r="E256" s="148">
        <v>0</v>
      </c>
      <c r="F256" s="148">
        <v>0</v>
      </c>
      <c r="G256" s="148">
        <v>0</v>
      </c>
      <c r="H256" s="148">
        <v>0</v>
      </c>
    </row>
    <row r="257" spans="1:8" ht="15.75" x14ac:dyDescent="0.25">
      <c r="A257" s="148" t="s">
        <v>468</v>
      </c>
      <c r="B257" s="235" t="str">
        <f t="shared" si="4"/>
        <v>3525</v>
      </c>
      <c r="C257" s="151" t="s">
        <v>639</v>
      </c>
      <c r="D257" s="148">
        <v>0</v>
      </c>
      <c r="E257" s="148">
        <v>0</v>
      </c>
      <c r="F257" s="148">
        <v>0</v>
      </c>
      <c r="G257" s="148">
        <v>0</v>
      </c>
      <c r="H257" s="148">
        <v>0</v>
      </c>
    </row>
    <row r="258" spans="1:8" ht="15.75" x14ac:dyDescent="0.25">
      <c r="A258" s="148" t="s">
        <v>470</v>
      </c>
      <c r="B258" s="235" t="str">
        <f t="shared" si="4"/>
        <v>3614</v>
      </c>
      <c r="C258" s="151" t="s">
        <v>640</v>
      </c>
      <c r="D258" s="148">
        <v>0</v>
      </c>
      <c r="E258" s="148">
        <v>0</v>
      </c>
      <c r="F258" s="148">
        <v>0</v>
      </c>
      <c r="G258" s="148">
        <v>0</v>
      </c>
      <c r="H258" s="148">
        <v>0</v>
      </c>
    </row>
    <row r="259" spans="1:8" ht="15.75" x14ac:dyDescent="0.25">
      <c r="A259" s="148" t="s">
        <v>472</v>
      </c>
      <c r="B259" s="235" t="str">
        <f t="shared" si="4"/>
        <v>3725</v>
      </c>
      <c r="C259" s="151" t="s">
        <v>641</v>
      </c>
      <c r="D259" s="148">
        <v>82.34</v>
      </c>
      <c r="E259" s="148">
        <v>0</v>
      </c>
      <c r="F259" s="148">
        <v>82.34</v>
      </c>
      <c r="G259" s="148">
        <v>0</v>
      </c>
      <c r="H259" s="148">
        <v>82.34</v>
      </c>
    </row>
    <row r="260" spans="1:8" ht="15.75" x14ac:dyDescent="0.25">
      <c r="A260" s="148" t="s">
        <v>474</v>
      </c>
      <c r="B260" s="235" t="str">
        <f t="shared" si="4"/>
        <v>3813</v>
      </c>
      <c r="C260" s="151" t="s">
        <v>642</v>
      </c>
      <c r="D260" s="148">
        <v>83.08</v>
      </c>
      <c r="E260" s="148">
        <v>0</v>
      </c>
      <c r="F260" s="148">
        <v>83.08</v>
      </c>
      <c r="G260" s="148">
        <v>0</v>
      </c>
      <c r="H260" s="148">
        <v>83.08</v>
      </c>
    </row>
    <row r="261" spans="1:8" ht="15.75" x14ac:dyDescent="0.25">
      <c r="A261" s="148" t="s">
        <v>476</v>
      </c>
      <c r="B261" s="235" t="str">
        <f t="shared" si="4"/>
        <v>3925</v>
      </c>
      <c r="C261" s="151" t="s">
        <v>643</v>
      </c>
      <c r="D261" s="148">
        <v>0</v>
      </c>
      <c r="E261" s="148">
        <v>0</v>
      </c>
      <c r="F261" s="148">
        <v>0</v>
      </c>
      <c r="G261" s="148">
        <v>0</v>
      </c>
      <c r="H261" s="148">
        <v>0</v>
      </c>
    </row>
    <row r="262" spans="1:8" ht="15.75" x14ac:dyDescent="0.25">
      <c r="A262" s="148" t="s">
        <v>478</v>
      </c>
      <c r="B262" s="235" t="str">
        <f t="shared" si="4"/>
        <v>4019</v>
      </c>
      <c r="C262" s="151" t="s">
        <v>644</v>
      </c>
      <c r="D262" s="148">
        <v>330.56</v>
      </c>
      <c r="E262" s="148">
        <v>0</v>
      </c>
      <c r="F262" s="148">
        <v>330.56</v>
      </c>
      <c r="G262" s="148">
        <v>0</v>
      </c>
      <c r="H262" s="148">
        <v>330.56</v>
      </c>
    </row>
    <row r="263" spans="1:8" ht="15.75" x14ac:dyDescent="0.25">
      <c r="A263" s="148" t="s">
        <v>481</v>
      </c>
      <c r="B263" s="235" t="str">
        <f t="shared" si="4"/>
        <v>4125</v>
      </c>
      <c r="C263" s="165" t="s">
        <v>484</v>
      </c>
      <c r="D263" s="148">
        <v>92077.41</v>
      </c>
      <c r="E263" s="148">
        <v>0</v>
      </c>
      <c r="F263" s="148">
        <v>92077.41</v>
      </c>
      <c r="G263" s="148">
        <v>0</v>
      </c>
      <c r="H263" s="148">
        <v>92077.41</v>
      </c>
    </row>
    <row r="264" spans="1:8" ht="15.75" x14ac:dyDescent="0.25">
      <c r="A264" s="148" t="s">
        <v>481</v>
      </c>
      <c r="B264" s="235" t="str">
        <f t="shared" si="4"/>
        <v>4101A</v>
      </c>
      <c r="C264" s="165" t="s">
        <v>645</v>
      </c>
      <c r="D264" s="148">
        <v>0</v>
      </c>
      <c r="E264" s="148">
        <v>0</v>
      </c>
      <c r="F264" s="148">
        <v>0</v>
      </c>
      <c r="G264" s="148">
        <v>0</v>
      </c>
      <c r="H264" s="148">
        <v>0</v>
      </c>
    </row>
    <row r="265" spans="1:8" ht="15.75" x14ac:dyDescent="0.25">
      <c r="A265" s="148" t="s">
        <v>485</v>
      </c>
      <c r="B265" s="235" t="str">
        <f t="shared" si="4"/>
        <v>4212</v>
      </c>
      <c r="C265" s="165" t="s">
        <v>646</v>
      </c>
      <c r="D265" s="148">
        <v>1218.55</v>
      </c>
      <c r="E265" s="148">
        <v>0</v>
      </c>
      <c r="F265" s="148">
        <v>1218.55</v>
      </c>
      <c r="G265" s="148">
        <v>0</v>
      </c>
      <c r="H265" s="148">
        <v>1218.55</v>
      </c>
    </row>
    <row r="266" spans="1:8" ht="15.75" x14ac:dyDescent="0.25">
      <c r="A266" s="148" t="s">
        <v>248</v>
      </c>
      <c r="B266" s="235" t="str">
        <f t="shared" si="4"/>
        <v>4312</v>
      </c>
      <c r="C266" s="165" t="s">
        <v>647</v>
      </c>
      <c r="D266" s="148">
        <v>95470.430000000008</v>
      </c>
      <c r="E266" s="148">
        <v>0</v>
      </c>
      <c r="F266" s="148">
        <v>95470.430000000008</v>
      </c>
      <c r="G266" s="148">
        <v>0</v>
      </c>
      <c r="H266" s="148">
        <v>95470.430000000008</v>
      </c>
    </row>
    <row r="267" spans="1:8" ht="15.75" x14ac:dyDescent="0.25">
      <c r="A267" s="148" t="s">
        <v>248</v>
      </c>
      <c r="B267" s="235" t="str">
        <f t="shared" si="4"/>
        <v>4301A</v>
      </c>
      <c r="C267" s="165" t="s">
        <v>648</v>
      </c>
      <c r="D267" s="148">
        <v>0</v>
      </c>
      <c r="E267" s="148">
        <v>0</v>
      </c>
      <c r="F267" s="148">
        <v>0</v>
      </c>
      <c r="G267" s="148">
        <v>0</v>
      </c>
      <c r="H267" s="148">
        <v>0</v>
      </c>
    </row>
    <row r="268" spans="1:8" ht="15.75" x14ac:dyDescent="0.25">
      <c r="A268" s="148" t="s">
        <v>489</v>
      </c>
      <c r="B268" s="235" t="str">
        <f t="shared" si="4"/>
        <v>4411</v>
      </c>
      <c r="C268" s="165" t="s">
        <v>649</v>
      </c>
      <c r="D268" s="148">
        <v>0</v>
      </c>
      <c r="E268" s="148">
        <v>0</v>
      </c>
      <c r="F268" s="148">
        <v>0</v>
      </c>
      <c r="G268" s="148">
        <v>0</v>
      </c>
      <c r="H268" s="148">
        <v>0</v>
      </c>
    </row>
    <row r="269" spans="1:8" ht="15.75" x14ac:dyDescent="0.25">
      <c r="A269" s="148" t="s">
        <v>491</v>
      </c>
      <c r="B269" s="235" t="str">
        <f t="shared" si="4"/>
        <v>4512</v>
      </c>
      <c r="C269" s="165" t="s">
        <v>650</v>
      </c>
      <c r="D269" s="148">
        <v>0</v>
      </c>
      <c r="E269" s="148">
        <v>0</v>
      </c>
      <c r="F269" s="148">
        <v>0</v>
      </c>
      <c r="G269" s="148">
        <v>0</v>
      </c>
      <c r="H269" s="148">
        <v>0</v>
      </c>
    </row>
    <row r="270" spans="1:8" ht="15.75" x14ac:dyDescent="0.25">
      <c r="A270" s="148" t="s">
        <v>493</v>
      </c>
      <c r="B270" s="235" t="str">
        <f t="shared" si="4"/>
        <v>4619</v>
      </c>
      <c r="C270" s="165" t="s">
        <v>651</v>
      </c>
      <c r="D270" s="148">
        <v>724.46</v>
      </c>
      <c r="E270" s="148">
        <v>0</v>
      </c>
      <c r="F270" s="148">
        <v>724.46</v>
      </c>
      <c r="G270" s="148">
        <v>0</v>
      </c>
      <c r="H270" s="148">
        <v>724.46</v>
      </c>
    </row>
    <row r="271" spans="1:8" ht="15.75" x14ac:dyDescent="0.25">
      <c r="A271" s="148" t="s">
        <v>495</v>
      </c>
      <c r="B271" s="235" t="str">
        <f t="shared" si="4"/>
        <v>4714</v>
      </c>
      <c r="C271" s="165" t="s">
        <v>652</v>
      </c>
      <c r="D271" s="148">
        <v>0</v>
      </c>
      <c r="E271" s="148">
        <v>0</v>
      </c>
      <c r="F271" s="148">
        <v>0</v>
      </c>
      <c r="G271" s="148">
        <v>0</v>
      </c>
      <c r="H271" s="148">
        <v>0</v>
      </c>
    </row>
    <row r="272" spans="1:8" ht="15.75" x14ac:dyDescent="0.25">
      <c r="A272" s="148" t="s">
        <v>497</v>
      </c>
      <c r="B272" s="235" t="str">
        <f t="shared" si="4"/>
        <v>4818</v>
      </c>
      <c r="C272" s="165" t="s">
        <v>653</v>
      </c>
      <c r="D272" s="148">
        <v>31975.63</v>
      </c>
      <c r="E272" s="148">
        <v>0</v>
      </c>
      <c r="F272" s="148">
        <v>31975.63</v>
      </c>
      <c r="G272" s="148">
        <v>0</v>
      </c>
      <c r="H272" s="148">
        <v>31975.63</v>
      </c>
    </row>
    <row r="273" spans="1:8" ht="15.75" x14ac:dyDescent="0.25">
      <c r="A273" s="148" t="s">
        <v>499</v>
      </c>
      <c r="B273" s="235" t="str">
        <f t="shared" si="4"/>
        <v>4925</v>
      </c>
      <c r="C273" s="165" t="s">
        <v>654</v>
      </c>
      <c r="D273" s="148">
        <v>0</v>
      </c>
      <c r="E273" s="148">
        <v>0</v>
      </c>
      <c r="F273" s="148">
        <v>0</v>
      </c>
      <c r="G273" s="148">
        <v>0</v>
      </c>
      <c r="H273" s="148">
        <v>0</v>
      </c>
    </row>
    <row r="274" spans="1:8" ht="15.75" x14ac:dyDescent="0.25">
      <c r="A274" s="148" t="s">
        <v>501</v>
      </c>
      <c r="B274" s="235" t="str">
        <f t="shared" si="4"/>
        <v>5021</v>
      </c>
      <c r="C274" s="165" t="s">
        <v>655</v>
      </c>
      <c r="D274" s="148">
        <v>0</v>
      </c>
      <c r="E274" s="148">
        <v>0</v>
      </c>
      <c r="F274" s="148">
        <v>0</v>
      </c>
      <c r="G274" s="148">
        <v>0</v>
      </c>
      <c r="H274" s="148">
        <v>0</v>
      </c>
    </row>
    <row r="275" spans="1:8" ht="15.75" x14ac:dyDescent="0.25">
      <c r="A275" s="148" t="s">
        <v>503</v>
      </c>
      <c r="B275" s="235" t="str">
        <f t="shared" si="4"/>
        <v>5119</v>
      </c>
      <c r="C275" s="165" t="s">
        <v>656</v>
      </c>
      <c r="D275" s="148">
        <v>66606.83</v>
      </c>
      <c r="E275" s="148">
        <v>0</v>
      </c>
      <c r="F275" s="148">
        <v>66606.83</v>
      </c>
      <c r="G275" s="148">
        <v>0</v>
      </c>
      <c r="H275" s="148">
        <v>66606.83</v>
      </c>
    </row>
    <row r="276" spans="1:8" ht="15.75" x14ac:dyDescent="0.25">
      <c r="A276" s="148" t="s">
        <v>505</v>
      </c>
      <c r="B276" s="235" t="str">
        <f t="shared" si="4"/>
        <v>5221</v>
      </c>
      <c r="C276" s="165" t="s">
        <v>657</v>
      </c>
      <c r="D276" s="148">
        <v>0</v>
      </c>
      <c r="E276" s="148">
        <v>0</v>
      </c>
      <c r="F276" s="148">
        <v>0</v>
      </c>
      <c r="G276" s="148">
        <v>0</v>
      </c>
      <c r="H276" s="148">
        <v>0</v>
      </c>
    </row>
    <row r="277" spans="1:8" ht="15.75" x14ac:dyDescent="0.25">
      <c r="A277" s="148" t="s">
        <v>507</v>
      </c>
      <c r="B277" s="235" t="str">
        <f t="shared" si="4"/>
        <v>5321</v>
      </c>
      <c r="C277" s="165" t="s">
        <v>658</v>
      </c>
      <c r="D277" s="148">
        <v>4945.8600000000006</v>
      </c>
      <c r="E277" s="148">
        <v>0</v>
      </c>
      <c r="F277" s="148">
        <v>4945.8600000000006</v>
      </c>
      <c r="G277" s="148">
        <v>0</v>
      </c>
      <c r="H277" s="148">
        <v>4945.8600000000006</v>
      </c>
    </row>
    <row r="278" spans="1:8" ht="15.75" x14ac:dyDescent="0.25">
      <c r="A278" s="148" t="s">
        <v>270</v>
      </c>
      <c r="B278" s="235" t="str">
        <f t="shared" si="4"/>
        <v>5411</v>
      </c>
      <c r="C278" s="165" t="s">
        <v>659</v>
      </c>
      <c r="D278" s="148">
        <v>0</v>
      </c>
      <c r="E278" s="148">
        <v>0</v>
      </c>
      <c r="F278" s="148">
        <v>0</v>
      </c>
      <c r="G278" s="148">
        <v>0</v>
      </c>
      <c r="H278" s="148">
        <v>0</v>
      </c>
    </row>
    <row r="279" spans="1:8" ht="15.75" x14ac:dyDescent="0.25">
      <c r="A279" s="148" t="s">
        <v>264</v>
      </c>
      <c r="B279" s="235" t="str">
        <f t="shared" si="4"/>
        <v>5522</v>
      </c>
      <c r="C279" s="165" t="s">
        <v>660</v>
      </c>
      <c r="D279" s="148">
        <v>0</v>
      </c>
      <c r="E279" s="148">
        <v>0</v>
      </c>
      <c r="F279" s="148">
        <v>0</v>
      </c>
      <c r="G279" s="148">
        <v>0</v>
      </c>
      <c r="H279" s="148">
        <v>0</v>
      </c>
    </row>
    <row r="280" spans="1:8" ht="15.75" x14ac:dyDescent="0.25">
      <c r="A280" s="148" t="s">
        <v>276</v>
      </c>
      <c r="B280" s="235" t="str">
        <f t="shared" si="4"/>
        <v>5721</v>
      </c>
      <c r="C280" s="165" t="s">
        <v>661</v>
      </c>
      <c r="D280" s="148">
        <v>0</v>
      </c>
      <c r="E280" s="148">
        <v>0</v>
      </c>
      <c r="F280" s="148">
        <v>0</v>
      </c>
      <c r="G280" s="148">
        <v>0</v>
      </c>
      <c r="H280" s="148">
        <v>0</v>
      </c>
    </row>
    <row r="281" spans="1:8" ht="15.75" x14ac:dyDescent="0.25">
      <c r="A281" s="148" t="s">
        <v>512</v>
      </c>
      <c r="B281" s="235" t="str">
        <f t="shared" si="4"/>
        <v>5801A</v>
      </c>
      <c r="C281" s="165" t="s">
        <v>662</v>
      </c>
      <c r="D281" s="148">
        <v>2804936.32</v>
      </c>
      <c r="E281" s="148">
        <v>0</v>
      </c>
      <c r="F281" s="148">
        <v>2804936.32</v>
      </c>
      <c r="G281" s="148">
        <v>0</v>
      </c>
      <c r="H281" s="148">
        <v>2804936.32</v>
      </c>
    </row>
    <row r="282" spans="1:8" ht="15.75" x14ac:dyDescent="0.25">
      <c r="A282" s="148" t="s">
        <v>515</v>
      </c>
      <c r="B282" s="235" t="str">
        <f t="shared" si="4"/>
        <v>5921</v>
      </c>
      <c r="C282" s="165" t="s">
        <v>663</v>
      </c>
      <c r="D282" s="148">
        <v>0</v>
      </c>
      <c r="E282" s="148">
        <v>0</v>
      </c>
      <c r="F282" s="148">
        <v>0</v>
      </c>
      <c r="G282" s="148">
        <v>0</v>
      </c>
      <c r="H282" s="148">
        <v>0</v>
      </c>
    </row>
    <row r="283" spans="1:8" ht="15.75" x14ac:dyDescent="0.25">
      <c r="A283" s="148" t="s">
        <v>274</v>
      </c>
      <c r="B283" s="235" t="str">
        <f t="shared" si="4"/>
        <v>6021</v>
      </c>
      <c r="C283" s="151" t="s">
        <v>664</v>
      </c>
      <c r="D283" s="148">
        <v>0</v>
      </c>
      <c r="E283" s="148">
        <v>0</v>
      </c>
      <c r="F283" s="148">
        <v>0</v>
      </c>
      <c r="G283" s="148">
        <v>0</v>
      </c>
      <c r="H283" s="148">
        <v>0</v>
      </c>
    </row>
    <row r="284" spans="1:8" ht="15.75" x14ac:dyDescent="0.25">
      <c r="A284" s="148" t="s">
        <v>518</v>
      </c>
      <c r="B284" s="235" t="str">
        <f t="shared" si="4"/>
        <v>6121</v>
      </c>
      <c r="C284" s="151" t="s">
        <v>665</v>
      </c>
      <c r="D284" s="148">
        <v>0</v>
      </c>
      <c r="E284" s="148">
        <v>0</v>
      </c>
      <c r="F284" s="148">
        <v>0</v>
      </c>
      <c r="G284" s="148">
        <v>0</v>
      </c>
      <c r="H284" s="148">
        <v>0</v>
      </c>
    </row>
    <row r="285" spans="1:8" ht="15.75" x14ac:dyDescent="0.25">
      <c r="A285" s="148" t="s">
        <v>520</v>
      </c>
      <c r="B285" s="235" t="str">
        <f t="shared" si="4"/>
        <v>6225</v>
      </c>
      <c r="C285" s="165" t="s">
        <v>666</v>
      </c>
      <c r="D285" s="148">
        <v>0</v>
      </c>
      <c r="E285" s="148">
        <v>0</v>
      </c>
      <c r="F285" s="148">
        <v>0</v>
      </c>
      <c r="G285" s="148">
        <v>0</v>
      </c>
      <c r="H285" s="148">
        <v>0</v>
      </c>
    </row>
    <row r="286" spans="1:8" ht="15.75" x14ac:dyDescent="0.25">
      <c r="A286" s="148" t="s">
        <v>522</v>
      </c>
      <c r="B286" s="235" t="str">
        <f t="shared" si="4"/>
        <v>6325</v>
      </c>
      <c r="C286" s="165" t="s">
        <v>667</v>
      </c>
      <c r="D286" s="148">
        <v>0</v>
      </c>
      <c r="E286" s="148">
        <v>0</v>
      </c>
      <c r="F286" s="148">
        <v>0</v>
      </c>
      <c r="G286" s="148">
        <v>0</v>
      </c>
      <c r="H286" s="148">
        <v>0</v>
      </c>
    </row>
    <row r="287" spans="1:8" ht="15.75" x14ac:dyDescent="0.25">
      <c r="A287" s="148" t="s">
        <v>524</v>
      </c>
      <c r="B287" s="235" t="str">
        <f t="shared" si="4"/>
        <v>6408</v>
      </c>
      <c r="C287" s="165" t="s">
        <v>668</v>
      </c>
      <c r="D287" s="148">
        <v>0</v>
      </c>
      <c r="E287" s="148">
        <v>0</v>
      </c>
      <c r="F287" s="148">
        <v>0</v>
      </c>
      <c r="G287" s="148">
        <v>25951.7</v>
      </c>
      <c r="H287" s="148">
        <v>25951.7</v>
      </c>
    </row>
    <row r="288" spans="1:8" ht="15.75" x14ac:dyDescent="0.25">
      <c r="A288" s="148" t="s">
        <v>526</v>
      </c>
      <c r="B288" s="235" t="str">
        <f t="shared" si="4"/>
        <v>65</v>
      </c>
      <c r="C288" s="165" t="s">
        <v>669</v>
      </c>
      <c r="D288" s="148">
        <v>0</v>
      </c>
      <c r="E288" s="148">
        <v>0</v>
      </c>
      <c r="F288" s="148">
        <v>0</v>
      </c>
      <c r="G288" s="148">
        <v>0</v>
      </c>
      <c r="H288" s="148">
        <v>0</v>
      </c>
    </row>
    <row r="289" spans="1:8" ht="15.75" x14ac:dyDescent="0.25">
      <c r="A289" s="148" t="s">
        <v>528</v>
      </c>
      <c r="B289" s="235" t="str">
        <f t="shared" si="4"/>
        <v>66</v>
      </c>
      <c r="C289" s="165" t="s">
        <v>670</v>
      </c>
      <c r="D289" s="148">
        <v>0</v>
      </c>
      <c r="E289" s="148">
        <v>0</v>
      </c>
      <c r="F289" s="148">
        <v>0</v>
      </c>
      <c r="G289" s="148">
        <v>0</v>
      </c>
      <c r="H289" s="148">
        <v>0</v>
      </c>
    </row>
    <row r="290" spans="1:8" ht="15.75" x14ac:dyDescent="0.25">
      <c r="A290" s="148" t="s">
        <v>530</v>
      </c>
      <c r="B290" s="235" t="str">
        <f t="shared" si="4"/>
        <v>6711</v>
      </c>
      <c r="C290" s="165" t="s">
        <v>671</v>
      </c>
      <c r="D290" s="148">
        <v>474.93</v>
      </c>
      <c r="E290" s="148">
        <v>0</v>
      </c>
      <c r="F290" s="148">
        <v>474.93</v>
      </c>
      <c r="G290" s="148">
        <v>0</v>
      </c>
      <c r="H290" s="148">
        <v>474.93</v>
      </c>
    </row>
    <row r="291" spans="1:8" ht="15.75" x14ac:dyDescent="0.25">
      <c r="A291" s="148" t="s">
        <v>672</v>
      </c>
      <c r="B291" s="235">
        <f t="shared" si="4"/>
        <v>6825</v>
      </c>
      <c r="C291" s="165">
        <v>6825</v>
      </c>
      <c r="D291" s="148">
        <v>900.06</v>
      </c>
      <c r="E291" s="148">
        <v>0</v>
      </c>
      <c r="F291" s="148">
        <v>900.06</v>
      </c>
      <c r="G291" s="148">
        <v>0</v>
      </c>
      <c r="H291" s="148">
        <v>900.06</v>
      </c>
    </row>
    <row r="292" spans="1:8" ht="15.75" x14ac:dyDescent="0.25">
      <c r="A292" s="148" t="s">
        <v>535</v>
      </c>
      <c r="B292" s="235" t="str">
        <f t="shared" si="4"/>
        <v>7209</v>
      </c>
      <c r="C292" s="165" t="s">
        <v>673</v>
      </c>
      <c r="D292" s="148">
        <v>115.4</v>
      </c>
      <c r="E292" s="148">
        <v>0</v>
      </c>
      <c r="F292" s="148">
        <v>115.4</v>
      </c>
      <c r="G292" s="148">
        <v>0</v>
      </c>
      <c r="H292" s="148">
        <v>115.4</v>
      </c>
    </row>
    <row r="293" spans="1:8" ht="15.75" x14ac:dyDescent="0.25">
      <c r="A293" s="148" t="s">
        <v>347</v>
      </c>
      <c r="B293" s="235" t="str">
        <f t="shared" ref="B293:B315" si="5">C293</f>
        <v>7305</v>
      </c>
      <c r="C293" s="165" t="s">
        <v>674</v>
      </c>
      <c r="D293" s="148">
        <v>0</v>
      </c>
      <c r="E293" s="148">
        <v>0</v>
      </c>
      <c r="F293" s="148">
        <v>0</v>
      </c>
      <c r="G293" s="148">
        <v>0</v>
      </c>
      <c r="H293" s="148">
        <v>0</v>
      </c>
    </row>
    <row r="294" spans="1:8" ht="15.75" x14ac:dyDescent="0.25">
      <c r="A294" s="148" t="s">
        <v>538</v>
      </c>
      <c r="B294" s="235" t="str">
        <f t="shared" si="5"/>
        <v>7405</v>
      </c>
      <c r="C294" s="165" t="s">
        <v>675</v>
      </c>
      <c r="D294" s="148">
        <v>924.9</v>
      </c>
      <c r="E294" s="148">
        <v>0</v>
      </c>
      <c r="F294" s="148">
        <v>924.9</v>
      </c>
      <c r="G294" s="148">
        <v>0</v>
      </c>
      <c r="H294" s="148">
        <v>924.9</v>
      </c>
    </row>
    <row r="295" spans="1:8" ht="15.75" x14ac:dyDescent="0.25">
      <c r="A295" s="148" t="s">
        <v>538</v>
      </c>
      <c r="B295" s="235" t="str">
        <f t="shared" si="5"/>
        <v>7401A</v>
      </c>
      <c r="C295" s="165" t="s">
        <v>676</v>
      </c>
      <c r="D295" s="148">
        <v>0</v>
      </c>
      <c r="E295" s="148">
        <v>0</v>
      </c>
      <c r="F295" s="148">
        <v>0</v>
      </c>
      <c r="G295" s="148">
        <v>0</v>
      </c>
      <c r="H295" s="148">
        <v>0</v>
      </c>
    </row>
    <row r="296" spans="1:8" ht="15.75" x14ac:dyDescent="0.25">
      <c r="A296" s="148" t="s">
        <v>541</v>
      </c>
      <c r="B296" s="235" t="str">
        <f t="shared" si="5"/>
        <v>7511</v>
      </c>
      <c r="C296" s="151" t="s">
        <v>677</v>
      </c>
      <c r="D296" s="148">
        <v>31.97</v>
      </c>
      <c r="E296" s="148">
        <v>0</v>
      </c>
      <c r="F296" s="148">
        <v>31.97</v>
      </c>
      <c r="G296" s="148">
        <v>0</v>
      </c>
      <c r="H296" s="148">
        <v>31.97</v>
      </c>
    </row>
    <row r="297" spans="1:8" ht="15.75" x14ac:dyDescent="0.25">
      <c r="A297" s="148" t="s">
        <v>541</v>
      </c>
      <c r="B297" s="235" t="str">
        <f t="shared" si="5"/>
        <v>7501A</v>
      </c>
      <c r="C297" s="151" t="s">
        <v>678</v>
      </c>
      <c r="D297" s="148">
        <v>0</v>
      </c>
      <c r="E297" s="148">
        <v>0</v>
      </c>
      <c r="F297" s="148">
        <v>0</v>
      </c>
      <c r="G297" s="148">
        <v>0</v>
      </c>
      <c r="H297" s="148">
        <v>0</v>
      </c>
    </row>
    <row r="298" spans="1:8" ht="15.75" x14ac:dyDescent="0.25">
      <c r="A298" s="148" t="s">
        <v>544</v>
      </c>
      <c r="B298" s="235" t="str">
        <f t="shared" si="5"/>
        <v>7913</v>
      </c>
      <c r="C298" s="165" t="s">
        <v>679</v>
      </c>
      <c r="D298" s="148">
        <v>0</v>
      </c>
      <c r="E298" s="148">
        <v>0</v>
      </c>
      <c r="F298" s="148">
        <v>0</v>
      </c>
      <c r="G298" s="148">
        <v>0</v>
      </c>
      <c r="H298" s="148">
        <v>0</v>
      </c>
    </row>
    <row r="299" spans="1:8" ht="15.75" x14ac:dyDescent="0.25">
      <c r="A299" s="148" t="s">
        <v>680</v>
      </c>
      <c r="B299" s="235">
        <f t="shared" si="5"/>
        <v>8025</v>
      </c>
      <c r="C299" s="165">
        <v>8025</v>
      </c>
      <c r="D299" s="148">
        <v>0</v>
      </c>
      <c r="E299" s="148">
        <v>0</v>
      </c>
      <c r="F299" s="148">
        <v>0</v>
      </c>
      <c r="G299" s="148">
        <v>0</v>
      </c>
      <c r="H299" s="148">
        <v>0</v>
      </c>
    </row>
    <row r="300" spans="1:8" ht="15.75" x14ac:dyDescent="0.25">
      <c r="A300" s="148" t="s">
        <v>548</v>
      </c>
      <c r="B300" s="235" t="str">
        <f t="shared" si="5"/>
        <v>8125</v>
      </c>
      <c r="C300" s="165" t="s">
        <v>681</v>
      </c>
      <c r="D300" s="148">
        <v>0</v>
      </c>
      <c r="E300" s="148">
        <v>0</v>
      </c>
      <c r="F300" s="148">
        <v>0</v>
      </c>
      <c r="G300" s="148">
        <v>0</v>
      </c>
      <c r="H300" s="148">
        <v>0</v>
      </c>
    </row>
    <row r="301" spans="1:8" ht="15.75" x14ac:dyDescent="0.25">
      <c r="A301" s="148" t="s">
        <v>553</v>
      </c>
      <c r="B301" s="235" t="str">
        <f t="shared" si="5"/>
        <v>8811</v>
      </c>
      <c r="C301" s="165" t="s">
        <v>682</v>
      </c>
      <c r="D301" s="148">
        <v>0</v>
      </c>
      <c r="E301" s="148">
        <v>0</v>
      </c>
      <c r="F301" s="148">
        <v>0</v>
      </c>
      <c r="G301" s="148">
        <v>0</v>
      </c>
      <c r="H301" s="148">
        <v>0</v>
      </c>
    </row>
    <row r="302" spans="1:8" ht="15.75" x14ac:dyDescent="0.25">
      <c r="A302" s="148" t="s">
        <v>555</v>
      </c>
      <c r="B302" s="235" t="str">
        <f t="shared" si="5"/>
        <v>9025</v>
      </c>
      <c r="C302" s="151" t="s">
        <v>683</v>
      </c>
      <c r="D302" s="148">
        <v>0</v>
      </c>
      <c r="E302" s="148">
        <v>0</v>
      </c>
      <c r="F302" s="148">
        <v>0</v>
      </c>
      <c r="G302" s="148">
        <v>0</v>
      </c>
      <c r="H302" s="148">
        <v>0</v>
      </c>
    </row>
    <row r="303" spans="1:8" ht="15.75" x14ac:dyDescent="0.25">
      <c r="A303" s="148" t="s">
        <v>557</v>
      </c>
      <c r="B303" s="235" t="str">
        <f t="shared" si="5"/>
        <v>9202</v>
      </c>
      <c r="C303" s="151" t="s">
        <v>684</v>
      </c>
      <c r="D303" s="148">
        <v>0</v>
      </c>
      <c r="E303" s="148">
        <v>0</v>
      </c>
      <c r="F303" s="148">
        <v>0</v>
      </c>
      <c r="G303" s="148">
        <v>0</v>
      </c>
      <c r="H303" s="148">
        <v>0</v>
      </c>
    </row>
    <row r="304" spans="1:8" ht="15.75" x14ac:dyDescent="0.25">
      <c r="A304" s="148" t="s">
        <v>559</v>
      </c>
      <c r="B304" s="235" t="str">
        <f t="shared" si="5"/>
        <v>9302</v>
      </c>
      <c r="C304" s="151" t="s">
        <v>685</v>
      </c>
      <c r="D304" s="148">
        <v>0</v>
      </c>
      <c r="E304" s="148">
        <v>0</v>
      </c>
      <c r="F304" s="148">
        <v>0</v>
      </c>
      <c r="G304" s="148">
        <v>0</v>
      </c>
      <c r="H304" s="148">
        <v>0</v>
      </c>
    </row>
    <row r="305" spans="1:8" ht="15.75" x14ac:dyDescent="0.25">
      <c r="A305" s="148" t="s">
        <v>561</v>
      </c>
      <c r="B305" s="235" t="str">
        <f t="shared" si="5"/>
        <v>9425</v>
      </c>
      <c r="C305" s="151" t="s">
        <v>686</v>
      </c>
      <c r="D305" s="148">
        <v>0</v>
      </c>
      <c r="E305" s="148">
        <v>0</v>
      </c>
      <c r="F305" s="148">
        <v>0</v>
      </c>
      <c r="G305" s="148">
        <v>0</v>
      </c>
      <c r="H305" s="148">
        <v>0</v>
      </c>
    </row>
    <row r="306" spans="1:8" ht="15.75" x14ac:dyDescent="0.25">
      <c r="A306" s="148" t="s">
        <v>563</v>
      </c>
      <c r="B306" s="235" t="str">
        <f t="shared" si="5"/>
        <v>9601A</v>
      </c>
      <c r="C306" s="151" t="s">
        <v>687</v>
      </c>
      <c r="D306" s="148">
        <v>0</v>
      </c>
      <c r="E306" s="148">
        <v>0</v>
      </c>
      <c r="F306" s="148">
        <v>0</v>
      </c>
      <c r="G306" s="148">
        <v>0</v>
      </c>
      <c r="H306" s="148">
        <v>0</v>
      </c>
    </row>
    <row r="307" spans="1:8" ht="15.75" x14ac:dyDescent="0.25">
      <c r="A307" s="148" t="s">
        <v>566</v>
      </c>
      <c r="B307" s="235" t="str">
        <f t="shared" si="5"/>
        <v>9701A</v>
      </c>
      <c r="C307" s="151" t="s">
        <v>688</v>
      </c>
      <c r="D307" s="148">
        <v>0</v>
      </c>
      <c r="E307" s="148">
        <v>0</v>
      </c>
      <c r="F307" s="148">
        <v>0</v>
      </c>
      <c r="G307" s="148">
        <v>0</v>
      </c>
      <c r="H307" s="148">
        <v>0</v>
      </c>
    </row>
    <row r="308" spans="1:8" ht="15.75" x14ac:dyDescent="0.25">
      <c r="A308" s="148" t="s">
        <v>566</v>
      </c>
      <c r="B308" s="235" t="str">
        <f t="shared" si="5"/>
        <v>9801A</v>
      </c>
      <c r="C308" s="151" t="s">
        <v>689</v>
      </c>
      <c r="D308" s="148">
        <v>88926207.330000013</v>
      </c>
      <c r="E308" s="148">
        <v>-78434132.640000015</v>
      </c>
      <c r="F308" s="148">
        <v>10492074.689999998</v>
      </c>
      <c r="G308" s="148">
        <v>0</v>
      </c>
      <c r="H308" s="148">
        <v>10492074.689999998</v>
      </c>
    </row>
    <row r="309" spans="1:8" ht="15.75" x14ac:dyDescent="0.25">
      <c r="A309" s="148" t="s">
        <v>567</v>
      </c>
      <c r="B309" s="235" t="str">
        <f t="shared" si="5"/>
        <v>BB</v>
      </c>
      <c r="C309" s="151" t="s">
        <v>587</v>
      </c>
      <c r="D309" s="148">
        <v>0</v>
      </c>
      <c r="E309" s="148">
        <v>0</v>
      </c>
      <c r="F309" s="148">
        <v>0</v>
      </c>
      <c r="G309" s="148">
        <v>0</v>
      </c>
      <c r="H309" s="148">
        <v>0</v>
      </c>
    </row>
    <row r="310" spans="1:8" ht="15.75" x14ac:dyDescent="0.25">
      <c r="A310" s="148" t="s">
        <v>569</v>
      </c>
      <c r="B310" s="235" t="str">
        <f t="shared" si="5"/>
        <v>AA</v>
      </c>
      <c r="C310" s="230" t="s">
        <v>570</v>
      </c>
      <c r="D310" s="148"/>
      <c r="E310" s="148">
        <v>0</v>
      </c>
      <c r="F310" s="148">
        <v>0</v>
      </c>
      <c r="G310" s="148">
        <v>0</v>
      </c>
      <c r="H310" s="148">
        <v>0</v>
      </c>
    </row>
    <row r="311" spans="1:8" ht="15.75" x14ac:dyDescent="0.25">
      <c r="A311" s="148" t="s">
        <v>690</v>
      </c>
      <c r="B311" s="235">
        <f t="shared" si="5"/>
        <v>0</v>
      </c>
      <c r="C311" s="148"/>
      <c r="D311" s="148"/>
      <c r="E311" s="148">
        <v>0</v>
      </c>
      <c r="F311" s="148">
        <v>0</v>
      </c>
      <c r="G311" s="148">
        <v>0</v>
      </c>
      <c r="H311" s="148">
        <v>0</v>
      </c>
    </row>
    <row r="312" spans="1:8" ht="15.75" x14ac:dyDescent="0.25">
      <c r="A312" s="148" t="s">
        <v>572</v>
      </c>
      <c r="B312" s="235">
        <f t="shared" si="5"/>
        <v>0</v>
      </c>
      <c r="C312" s="148"/>
      <c r="D312" s="148"/>
      <c r="E312" s="148">
        <v>0</v>
      </c>
      <c r="F312" s="148">
        <v>0</v>
      </c>
      <c r="G312" s="148">
        <v>0</v>
      </c>
      <c r="H312" s="148">
        <v>0</v>
      </c>
    </row>
    <row r="313" spans="1:8" ht="15.75" x14ac:dyDescent="0.25">
      <c r="A313" s="148" t="s">
        <v>300</v>
      </c>
      <c r="B313" s="235" t="str">
        <f t="shared" si="5"/>
        <v>QQ</v>
      </c>
      <c r="C313" s="230" t="s">
        <v>573</v>
      </c>
      <c r="D313" s="148"/>
      <c r="E313" s="148">
        <v>0</v>
      </c>
      <c r="F313" s="148">
        <v>0</v>
      </c>
      <c r="G313" s="148">
        <v>0</v>
      </c>
      <c r="H313" s="148">
        <v>0</v>
      </c>
    </row>
    <row r="314" spans="1:8" ht="15.75" x14ac:dyDescent="0.25">
      <c r="A314" s="148" t="s">
        <v>574</v>
      </c>
      <c r="B314" s="235">
        <f t="shared" si="5"/>
        <v>0</v>
      </c>
      <c r="C314" s="148"/>
      <c r="D314" s="148"/>
      <c r="E314" s="148">
        <v>0</v>
      </c>
      <c r="F314" s="148">
        <v>0</v>
      </c>
      <c r="G314" s="148">
        <v>0</v>
      </c>
      <c r="H314" s="148">
        <v>0</v>
      </c>
    </row>
    <row r="315" spans="1:8" ht="15.75" x14ac:dyDescent="0.25">
      <c r="A315" s="148" t="s">
        <v>575</v>
      </c>
      <c r="B315" s="235" t="str">
        <f t="shared" si="5"/>
        <v>RB</v>
      </c>
      <c r="C315" s="236" t="s">
        <v>576</v>
      </c>
      <c r="D315" s="148"/>
      <c r="E315" s="148">
        <v>0</v>
      </c>
      <c r="F315" s="148">
        <v>0</v>
      </c>
      <c r="G315" s="148">
        <v>0</v>
      </c>
      <c r="H315" s="148">
        <v>0</v>
      </c>
    </row>
    <row r="316" spans="1:8" ht="15.75" x14ac:dyDescent="0.25">
      <c r="A316" s="148"/>
      <c r="B316" s="235"/>
      <c r="C316" s="148"/>
      <c r="D316" s="152" t="s">
        <v>577</v>
      </c>
      <c r="E316" s="152" t="s">
        <v>577</v>
      </c>
      <c r="F316" s="152" t="s">
        <v>577</v>
      </c>
      <c r="G316" s="152" t="s">
        <v>577</v>
      </c>
      <c r="H316" s="152" t="s">
        <v>577</v>
      </c>
    </row>
    <row r="317" spans="1:8" ht="15.75" x14ac:dyDescent="0.25">
      <c r="A317" s="148" t="s">
        <v>578</v>
      </c>
      <c r="B317" s="235"/>
      <c r="C317" s="162"/>
      <c r="D317" s="148">
        <v>92067827.000000015</v>
      </c>
      <c r="E317" s="148">
        <v>-78434132.640000015</v>
      </c>
      <c r="F317" s="148">
        <v>13633694.359999998</v>
      </c>
      <c r="G317" s="148">
        <v>25951.7</v>
      </c>
      <c r="H317" s="148">
        <v>13659646.059999999</v>
      </c>
    </row>
    <row r="318" spans="1:8" ht="15.75" x14ac:dyDescent="0.25">
      <c r="A318" s="148"/>
      <c r="B318" s="235"/>
      <c r="C318" s="148"/>
      <c r="D318" s="152" t="s">
        <v>397</v>
      </c>
      <c r="E318" s="152" t="s">
        <v>397</v>
      </c>
      <c r="F318" s="152" t="s">
        <v>397</v>
      </c>
      <c r="G318" s="152" t="s">
        <v>397</v>
      </c>
      <c r="H318" s="152" t="s">
        <v>397</v>
      </c>
    </row>
    <row r="319" spans="1:8" ht="15.75" x14ac:dyDescent="0.25">
      <c r="A319" s="148"/>
      <c r="B319" s="235"/>
      <c r="C319" s="148"/>
      <c r="D319" s="148"/>
      <c r="E319" s="148"/>
      <c r="F319" s="148"/>
      <c r="G319" s="148"/>
      <c r="H319" s="148">
        <v>0</v>
      </c>
    </row>
    <row r="320" spans="1:8" ht="15.75" x14ac:dyDescent="0.25">
      <c r="B320" s="235"/>
    </row>
    <row r="321" spans="1:8" ht="15.75" x14ac:dyDescent="0.25">
      <c r="B321" s="235"/>
    </row>
    <row r="322" spans="1:8" ht="15.75" x14ac:dyDescent="0.25">
      <c r="A322" s="148"/>
      <c r="B322" s="235"/>
      <c r="C322" s="148"/>
      <c r="D322" s="148" t="s">
        <v>394</v>
      </c>
      <c r="E322" s="148"/>
      <c r="F322" s="148"/>
      <c r="G322" s="148"/>
      <c r="H322" s="148"/>
    </row>
    <row r="323" spans="1:8" ht="15.75" x14ac:dyDescent="0.25">
      <c r="A323" s="148"/>
      <c r="B323" s="235"/>
      <c r="C323" s="148"/>
      <c r="D323" s="148" t="s">
        <v>395</v>
      </c>
      <c r="E323" s="148"/>
      <c r="F323" s="148"/>
      <c r="G323" s="148"/>
      <c r="H323" s="148"/>
    </row>
    <row r="324" spans="1:8" ht="15.75" x14ac:dyDescent="0.25">
      <c r="A324" s="148" t="s">
        <v>591</v>
      </c>
      <c r="B324" s="235"/>
      <c r="C324" s="148"/>
      <c r="D324" s="148"/>
      <c r="E324" s="153" t="s">
        <v>611</v>
      </c>
      <c r="F324" s="148"/>
      <c r="G324" s="148"/>
      <c r="H324" s="148"/>
    </row>
    <row r="325" spans="1:8" ht="15.75" x14ac:dyDescent="0.25">
      <c r="A325" s="152" t="s">
        <v>397</v>
      </c>
      <c r="B325" s="235"/>
      <c r="C325" s="160" t="s">
        <v>397</v>
      </c>
      <c r="D325" s="160" t="s">
        <v>397</v>
      </c>
      <c r="E325" s="160" t="s">
        <v>397</v>
      </c>
      <c r="F325" s="160" t="s">
        <v>397</v>
      </c>
      <c r="G325" s="160" t="s">
        <v>397</v>
      </c>
      <c r="H325" s="160" t="s">
        <v>397</v>
      </c>
    </row>
    <row r="326" spans="1:8" ht="15.75" x14ac:dyDescent="0.25">
      <c r="A326" s="148" t="s">
        <v>398</v>
      </c>
      <c r="B326" s="235"/>
      <c r="C326" s="162"/>
      <c r="D326" s="150" t="s">
        <v>185</v>
      </c>
      <c r="E326" s="150" t="s">
        <v>185</v>
      </c>
      <c r="F326" s="150" t="s">
        <v>399</v>
      </c>
      <c r="G326" s="150" t="s">
        <v>185</v>
      </c>
      <c r="H326" s="150" t="s">
        <v>400</v>
      </c>
    </row>
    <row r="327" spans="1:8" ht="15.75" x14ac:dyDescent="0.25">
      <c r="A327" s="148"/>
      <c r="B327" s="235"/>
      <c r="C327" s="162"/>
      <c r="D327" s="150" t="s">
        <v>401</v>
      </c>
      <c r="E327" s="150" t="s">
        <v>402</v>
      </c>
      <c r="F327" s="150" t="s">
        <v>402</v>
      </c>
      <c r="G327" s="150" t="s">
        <v>403</v>
      </c>
      <c r="H327" s="150" t="s">
        <v>404</v>
      </c>
    </row>
    <row r="328" spans="1:8" ht="15.75" x14ac:dyDescent="0.25">
      <c r="A328" s="148"/>
      <c r="B328" s="235"/>
      <c r="C328" s="162"/>
      <c r="D328" s="150" t="s">
        <v>405</v>
      </c>
      <c r="E328" s="150" t="s">
        <v>406</v>
      </c>
      <c r="F328" s="148"/>
      <c r="G328" s="150" t="s">
        <v>406</v>
      </c>
      <c r="H328" s="150" t="s">
        <v>407</v>
      </c>
    </row>
    <row r="329" spans="1:8" ht="15.75" x14ac:dyDescent="0.25">
      <c r="A329" s="152" t="s">
        <v>397</v>
      </c>
      <c r="B329" s="235"/>
      <c r="C329" s="160" t="s">
        <v>397</v>
      </c>
      <c r="D329" s="160" t="s">
        <v>397</v>
      </c>
      <c r="E329" s="160" t="s">
        <v>397</v>
      </c>
      <c r="F329" s="160" t="s">
        <v>397</v>
      </c>
      <c r="G329" s="160" t="s">
        <v>397</v>
      </c>
      <c r="H329" s="160" t="s">
        <v>397</v>
      </c>
    </row>
    <row r="330" spans="1:8" ht="15.75" x14ac:dyDescent="0.25">
      <c r="A330" s="148" t="s">
        <v>408</v>
      </c>
      <c r="B330" s="235" t="str">
        <f>C330</f>
        <v>00</v>
      </c>
      <c r="C330" s="229" t="s">
        <v>409</v>
      </c>
      <c r="D330" s="148">
        <v>0</v>
      </c>
      <c r="E330" s="148">
        <v>0</v>
      </c>
      <c r="F330" s="148">
        <v>0</v>
      </c>
      <c r="G330" s="148">
        <v>0</v>
      </c>
      <c r="H330" s="148">
        <v>0</v>
      </c>
    </row>
    <row r="331" spans="1:8" ht="15.75" x14ac:dyDescent="0.25">
      <c r="A331" s="148" t="s">
        <v>410</v>
      </c>
      <c r="B331" s="235" t="str">
        <f t="shared" ref="B331:B394" si="6">C331</f>
        <v>0202</v>
      </c>
      <c r="C331" s="165" t="s">
        <v>612</v>
      </c>
      <c r="D331" s="148">
        <v>0</v>
      </c>
      <c r="E331" s="148">
        <v>0</v>
      </c>
      <c r="F331" s="148">
        <v>0</v>
      </c>
      <c r="G331" s="148">
        <v>0</v>
      </c>
      <c r="H331" s="148">
        <v>0</v>
      </c>
    </row>
    <row r="332" spans="1:8" ht="15.75" x14ac:dyDescent="0.25">
      <c r="A332" s="148" t="s">
        <v>413</v>
      </c>
      <c r="B332" s="235" t="str">
        <f t="shared" si="6"/>
        <v>0303</v>
      </c>
      <c r="C332" s="165" t="s">
        <v>613</v>
      </c>
      <c r="D332" s="148">
        <v>0</v>
      </c>
      <c r="E332" s="148">
        <v>0</v>
      </c>
      <c r="F332" s="148">
        <v>0</v>
      </c>
      <c r="G332" s="148">
        <v>0</v>
      </c>
      <c r="H332" s="148">
        <v>0</v>
      </c>
    </row>
    <row r="333" spans="1:8" ht="15.75" x14ac:dyDescent="0.25">
      <c r="A333" s="148" t="s">
        <v>415</v>
      </c>
      <c r="B333" s="235" t="str">
        <f t="shared" si="6"/>
        <v>0412</v>
      </c>
      <c r="C333" s="165" t="s">
        <v>614</v>
      </c>
      <c r="D333" s="148">
        <v>0</v>
      </c>
      <c r="E333" s="148">
        <v>0</v>
      </c>
      <c r="F333" s="148">
        <v>0</v>
      </c>
      <c r="G333" s="148">
        <v>0</v>
      </c>
      <c r="H333" s="148">
        <v>0</v>
      </c>
    </row>
    <row r="334" spans="1:8" ht="15.75" x14ac:dyDescent="0.25">
      <c r="A334" s="148" t="s">
        <v>417</v>
      </c>
      <c r="B334" s="235" t="str">
        <f t="shared" si="6"/>
        <v>0521</v>
      </c>
      <c r="C334" s="151" t="s">
        <v>615</v>
      </c>
      <c r="D334" s="148">
        <v>0</v>
      </c>
      <c r="E334" s="148">
        <v>0</v>
      </c>
      <c r="F334" s="148">
        <v>0</v>
      </c>
      <c r="G334" s="148">
        <v>0</v>
      </c>
      <c r="H334" s="148">
        <v>0</v>
      </c>
    </row>
    <row r="335" spans="1:8" ht="15.75" x14ac:dyDescent="0.25">
      <c r="A335" s="148" t="s">
        <v>419</v>
      </c>
      <c r="B335" s="235" t="str">
        <f t="shared" si="6"/>
        <v>0603</v>
      </c>
      <c r="C335" s="165" t="s">
        <v>616</v>
      </c>
      <c r="D335" s="148">
        <v>0</v>
      </c>
      <c r="E335" s="148">
        <v>0</v>
      </c>
      <c r="F335" s="148">
        <v>0</v>
      </c>
      <c r="G335" s="148">
        <v>0</v>
      </c>
      <c r="H335" s="148">
        <v>0</v>
      </c>
    </row>
    <row r="336" spans="1:8" ht="15.75" x14ac:dyDescent="0.25">
      <c r="A336" s="148" t="s">
        <v>421</v>
      </c>
      <c r="B336" s="235" t="str">
        <f t="shared" si="6"/>
        <v>0721</v>
      </c>
      <c r="C336" s="151" t="s">
        <v>617</v>
      </c>
      <c r="D336" s="148">
        <v>0</v>
      </c>
      <c r="E336" s="148">
        <v>0</v>
      </c>
      <c r="F336" s="148">
        <v>0</v>
      </c>
      <c r="G336" s="148">
        <v>0</v>
      </c>
      <c r="H336" s="148">
        <v>0</v>
      </c>
    </row>
    <row r="337" spans="1:8" ht="15.75" x14ac:dyDescent="0.25">
      <c r="A337" s="148" t="s">
        <v>423</v>
      </c>
      <c r="B337" s="235" t="str">
        <f t="shared" si="6"/>
        <v>0803</v>
      </c>
      <c r="C337" s="151" t="s">
        <v>618</v>
      </c>
      <c r="D337" s="148">
        <v>0</v>
      </c>
      <c r="E337" s="148">
        <v>0</v>
      </c>
      <c r="F337" s="148">
        <v>0</v>
      </c>
      <c r="G337" s="148">
        <v>0</v>
      </c>
      <c r="H337" s="148">
        <v>0</v>
      </c>
    </row>
    <row r="338" spans="1:8" ht="15.75" x14ac:dyDescent="0.25">
      <c r="A338" s="148" t="s">
        <v>605</v>
      </c>
      <c r="B338" s="235" t="str">
        <f t="shared" si="6"/>
        <v>1012</v>
      </c>
      <c r="C338" s="151" t="s">
        <v>619</v>
      </c>
      <c r="D338" s="148">
        <v>0</v>
      </c>
      <c r="E338" s="148">
        <v>0</v>
      </c>
      <c r="F338" s="148">
        <v>0</v>
      </c>
      <c r="G338" s="148">
        <v>0</v>
      </c>
      <c r="H338" s="148">
        <v>0</v>
      </c>
    </row>
    <row r="339" spans="1:8" ht="15.75" x14ac:dyDescent="0.25">
      <c r="A339" s="148" t="s">
        <v>429</v>
      </c>
      <c r="B339" s="235" t="str">
        <f t="shared" si="6"/>
        <v>1206</v>
      </c>
      <c r="C339" s="165" t="s">
        <v>620</v>
      </c>
      <c r="D339" s="148">
        <v>4923.6000000000004</v>
      </c>
      <c r="E339" s="148">
        <v>0</v>
      </c>
      <c r="F339" s="148">
        <v>4923.6000000000004</v>
      </c>
      <c r="G339" s="148">
        <v>0</v>
      </c>
      <c r="H339" s="148">
        <v>4923.6000000000004</v>
      </c>
    </row>
    <row r="340" spans="1:8" ht="15.75" x14ac:dyDescent="0.25">
      <c r="A340" s="148" t="s">
        <v>432</v>
      </c>
      <c r="B340" s="235" t="str">
        <f t="shared" si="6"/>
        <v>1312</v>
      </c>
      <c r="C340" s="165" t="s">
        <v>621</v>
      </c>
      <c r="D340" s="148">
        <v>0</v>
      </c>
      <c r="E340" s="148">
        <v>0</v>
      </c>
      <c r="F340" s="148">
        <v>0</v>
      </c>
      <c r="G340" s="148">
        <v>0</v>
      </c>
      <c r="H340" s="148">
        <v>0</v>
      </c>
    </row>
    <row r="341" spans="1:8" ht="15.75" x14ac:dyDescent="0.25">
      <c r="A341" s="148" t="s">
        <v>21</v>
      </c>
      <c r="B341" s="235" t="str">
        <f t="shared" si="6"/>
        <v>1524</v>
      </c>
      <c r="C341" s="165" t="s">
        <v>622</v>
      </c>
      <c r="D341" s="148">
        <v>14160</v>
      </c>
      <c r="E341" s="148">
        <v>0</v>
      </c>
      <c r="F341" s="148">
        <v>14160</v>
      </c>
      <c r="G341" s="148">
        <v>0</v>
      </c>
      <c r="H341" s="148">
        <v>14160</v>
      </c>
    </row>
    <row r="342" spans="1:8" ht="15.75" x14ac:dyDescent="0.25">
      <c r="A342" s="148" t="s">
        <v>284</v>
      </c>
      <c r="B342" s="235" t="str">
        <f t="shared" si="6"/>
        <v>1625</v>
      </c>
      <c r="C342" s="151" t="s">
        <v>623</v>
      </c>
      <c r="D342" s="148">
        <v>0</v>
      </c>
      <c r="E342" s="148">
        <v>0</v>
      </c>
      <c r="F342" s="148">
        <v>0</v>
      </c>
      <c r="G342" s="148">
        <v>0</v>
      </c>
      <c r="H342" s="148">
        <v>0</v>
      </c>
    </row>
    <row r="343" spans="1:8" ht="15.75" x14ac:dyDescent="0.25">
      <c r="A343" s="151" t="s">
        <v>436</v>
      </c>
      <c r="B343" s="235" t="str">
        <f t="shared" si="6"/>
        <v>1712</v>
      </c>
      <c r="C343" s="151" t="s">
        <v>624</v>
      </c>
      <c r="D343" s="148">
        <v>0</v>
      </c>
      <c r="E343" s="148">
        <v>0</v>
      </c>
      <c r="F343" s="148">
        <v>0</v>
      </c>
      <c r="G343" s="148">
        <v>0</v>
      </c>
      <c r="H343" s="148">
        <v>0</v>
      </c>
    </row>
    <row r="344" spans="1:8" ht="15.75" x14ac:dyDescent="0.25">
      <c r="A344" s="151" t="s">
        <v>438</v>
      </c>
      <c r="B344" s="235" t="str">
        <f t="shared" si="6"/>
        <v>1841</v>
      </c>
      <c r="C344" s="151" t="s">
        <v>439</v>
      </c>
      <c r="D344" s="148">
        <v>0</v>
      </c>
      <c r="E344" s="148">
        <v>0</v>
      </c>
      <c r="F344" s="148">
        <v>0</v>
      </c>
      <c r="G344" s="148">
        <v>0</v>
      </c>
      <c r="H344" s="148">
        <v>0</v>
      </c>
    </row>
    <row r="345" spans="1:8" ht="15.75" x14ac:dyDescent="0.25">
      <c r="A345" s="148" t="s">
        <v>440</v>
      </c>
      <c r="B345" s="235" t="str">
        <f t="shared" si="6"/>
        <v>2024</v>
      </c>
      <c r="C345" s="151" t="s">
        <v>625</v>
      </c>
      <c r="D345" s="148">
        <v>0</v>
      </c>
      <c r="E345" s="148">
        <v>0</v>
      </c>
      <c r="F345" s="148">
        <v>0</v>
      </c>
      <c r="G345" s="148">
        <v>0</v>
      </c>
      <c r="H345" s="148">
        <v>0</v>
      </c>
    </row>
    <row r="346" spans="1:8" ht="15.75" x14ac:dyDescent="0.25">
      <c r="A346" s="148" t="s">
        <v>442</v>
      </c>
      <c r="B346" s="235" t="str">
        <f t="shared" si="6"/>
        <v>2124</v>
      </c>
      <c r="C346" s="151" t="s">
        <v>626</v>
      </c>
      <c r="D346" s="148">
        <v>0</v>
      </c>
      <c r="E346" s="148">
        <v>0</v>
      </c>
      <c r="F346" s="148">
        <v>0</v>
      </c>
      <c r="G346" s="148">
        <v>0</v>
      </c>
      <c r="H346" s="148">
        <v>0</v>
      </c>
    </row>
    <row r="347" spans="1:8" ht="15.75" x14ac:dyDescent="0.25">
      <c r="A347" s="148" t="s">
        <v>444</v>
      </c>
      <c r="B347" s="235" t="str">
        <f t="shared" si="6"/>
        <v>2225</v>
      </c>
      <c r="C347" s="151" t="s">
        <v>627</v>
      </c>
      <c r="D347" s="148">
        <v>52809.770000000004</v>
      </c>
      <c r="E347" s="148">
        <v>0</v>
      </c>
      <c r="F347" s="148">
        <v>52809.770000000004</v>
      </c>
      <c r="G347" s="148">
        <v>0</v>
      </c>
      <c r="H347" s="148">
        <v>52809.770000000004</v>
      </c>
    </row>
    <row r="348" spans="1:8" ht="15.75" x14ac:dyDescent="0.25">
      <c r="A348" s="148" t="s">
        <v>446</v>
      </c>
      <c r="B348" s="235" t="str">
        <f t="shared" si="6"/>
        <v>2325</v>
      </c>
      <c r="C348" s="151" t="s">
        <v>628</v>
      </c>
      <c r="D348" s="148">
        <v>344.89</v>
      </c>
      <c r="E348" s="148">
        <v>0</v>
      </c>
      <c r="F348" s="148">
        <v>344.89</v>
      </c>
      <c r="G348" s="148">
        <v>0</v>
      </c>
      <c r="H348" s="148">
        <v>344.89</v>
      </c>
    </row>
    <row r="349" spans="1:8" ht="15.75" x14ac:dyDescent="0.25">
      <c r="A349" s="148" t="s">
        <v>448</v>
      </c>
      <c r="B349" s="235" t="str">
        <f t="shared" si="6"/>
        <v>2425</v>
      </c>
      <c r="C349" s="151" t="s">
        <v>629</v>
      </c>
      <c r="D349" s="148">
        <v>0</v>
      </c>
      <c r="E349" s="148">
        <v>0</v>
      </c>
      <c r="F349" s="148">
        <v>0</v>
      </c>
      <c r="G349" s="148">
        <v>0</v>
      </c>
      <c r="H349" s="148">
        <v>0</v>
      </c>
    </row>
    <row r="350" spans="1:8" ht="15.75" x14ac:dyDescent="0.25">
      <c r="A350" s="148" t="s">
        <v>450</v>
      </c>
      <c r="B350" s="235" t="str">
        <f t="shared" si="6"/>
        <v>2504</v>
      </c>
      <c r="C350" s="165" t="s">
        <v>630</v>
      </c>
      <c r="D350" s="148">
        <v>0</v>
      </c>
      <c r="E350" s="148">
        <v>0</v>
      </c>
      <c r="F350" s="148">
        <v>0</v>
      </c>
      <c r="G350" s="148">
        <v>0</v>
      </c>
      <c r="H350" s="148">
        <v>0</v>
      </c>
    </row>
    <row r="351" spans="1:8" ht="15.75" x14ac:dyDescent="0.25">
      <c r="A351" s="148" t="s">
        <v>452</v>
      </c>
      <c r="B351" s="235" t="str">
        <f t="shared" si="6"/>
        <v>2604</v>
      </c>
      <c r="C351" s="165" t="s">
        <v>631</v>
      </c>
      <c r="D351" s="148">
        <v>0</v>
      </c>
      <c r="E351" s="148">
        <v>0</v>
      </c>
      <c r="F351" s="148">
        <v>0</v>
      </c>
      <c r="G351" s="148">
        <v>0</v>
      </c>
      <c r="H351" s="148">
        <v>0</v>
      </c>
    </row>
    <row r="352" spans="1:8" ht="15.75" x14ac:dyDescent="0.25">
      <c r="A352" s="148" t="s">
        <v>454</v>
      </c>
      <c r="B352" s="235" t="str">
        <f t="shared" si="6"/>
        <v>2704</v>
      </c>
      <c r="C352" s="151" t="s">
        <v>632</v>
      </c>
      <c r="D352" s="148">
        <v>0</v>
      </c>
      <c r="E352" s="148">
        <v>0</v>
      </c>
      <c r="F352" s="148">
        <v>0</v>
      </c>
      <c r="G352" s="148">
        <v>0</v>
      </c>
      <c r="H352" s="148">
        <v>0</v>
      </c>
    </row>
    <row r="353" spans="1:8" ht="15.75" x14ac:dyDescent="0.25">
      <c r="A353" s="148" t="s">
        <v>456</v>
      </c>
      <c r="B353" s="235" t="str">
        <f t="shared" si="6"/>
        <v>2824</v>
      </c>
      <c r="C353" s="151" t="s">
        <v>633</v>
      </c>
      <c r="D353" s="148">
        <v>0</v>
      </c>
      <c r="E353" s="148">
        <v>0</v>
      </c>
      <c r="F353" s="148">
        <v>0</v>
      </c>
      <c r="G353" s="148">
        <v>0</v>
      </c>
      <c r="H353" s="148">
        <v>0</v>
      </c>
    </row>
    <row r="354" spans="1:8" ht="15.75" x14ac:dyDescent="0.25">
      <c r="A354" s="148" t="s">
        <v>458</v>
      </c>
      <c r="B354" s="235" t="str">
        <f t="shared" si="6"/>
        <v>2925</v>
      </c>
      <c r="C354" s="165" t="s">
        <v>634</v>
      </c>
      <c r="D354" s="148">
        <v>1131.78</v>
      </c>
      <c r="E354" s="148">
        <v>0</v>
      </c>
      <c r="F354" s="148">
        <v>1131.78</v>
      </c>
      <c r="G354" s="148">
        <v>0</v>
      </c>
      <c r="H354" s="148">
        <v>1131.78</v>
      </c>
    </row>
    <row r="355" spans="1:8" ht="15.75" x14ac:dyDescent="0.25">
      <c r="A355" s="148" t="s">
        <v>460</v>
      </c>
      <c r="B355" s="235" t="str">
        <f t="shared" si="6"/>
        <v>3025</v>
      </c>
      <c r="C355" s="165" t="s">
        <v>635</v>
      </c>
      <c r="D355" s="148">
        <v>12756.710000000001</v>
      </c>
      <c r="E355" s="148">
        <v>0</v>
      </c>
      <c r="F355" s="148">
        <v>12756.710000000001</v>
      </c>
      <c r="G355" s="148">
        <v>0</v>
      </c>
      <c r="H355" s="148">
        <v>12756.710000000001</v>
      </c>
    </row>
    <row r="356" spans="1:8" ht="15.75" x14ac:dyDescent="0.25">
      <c r="A356" s="148" t="s">
        <v>462</v>
      </c>
      <c r="B356" s="235" t="str">
        <f t="shared" si="6"/>
        <v>3225</v>
      </c>
      <c r="C356" s="151" t="s">
        <v>636</v>
      </c>
      <c r="D356" s="148">
        <v>2636.5499999999997</v>
      </c>
      <c r="E356" s="148">
        <v>0</v>
      </c>
      <c r="F356" s="148">
        <v>2636.5499999999997</v>
      </c>
      <c r="G356" s="148">
        <v>0</v>
      </c>
      <c r="H356" s="148">
        <v>2636.5499999999997</v>
      </c>
    </row>
    <row r="357" spans="1:8" ht="15.75" x14ac:dyDescent="0.25">
      <c r="A357" s="148" t="s">
        <v>464</v>
      </c>
      <c r="B357" s="235" t="str">
        <f t="shared" si="6"/>
        <v>3304</v>
      </c>
      <c r="C357" s="165" t="s">
        <v>637</v>
      </c>
      <c r="D357" s="148">
        <v>0</v>
      </c>
      <c r="E357" s="148">
        <v>0</v>
      </c>
      <c r="F357" s="148">
        <v>0</v>
      </c>
      <c r="G357" s="148">
        <v>0</v>
      </c>
      <c r="H357" s="148">
        <v>0</v>
      </c>
    </row>
    <row r="358" spans="1:8" ht="15.75" x14ac:dyDescent="0.25">
      <c r="A358" s="148" t="s">
        <v>466</v>
      </c>
      <c r="B358" s="235" t="str">
        <f t="shared" si="6"/>
        <v>3425</v>
      </c>
      <c r="C358" s="151" t="s">
        <v>638</v>
      </c>
      <c r="D358" s="148">
        <v>742.25</v>
      </c>
      <c r="E358" s="148">
        <v>0</v>
      </c>
      <c r="F358" s="148">
        <v>742.25</v>
      </c>
      <c r="G358" s="148">
        <v>0</v>
      </c>
      <c r="H358" s="148">
        <v>742.25</v>
      </c>
    </row>
    <row r="359" spans="1:8" ht="15.75" x14ac:dyDescent="0.25">
      <c r="A359" s="148" t="s">
        <v>468</v>
      </c>
      <c r="B359" s="235" t="str">
        <f t="shared" si="6"/>
        <v>3525</v>
      </c>
      <c r="C359" s="151" t="s">
        <v>639</v>
      </c>
      <c r="D359" s="148">
        <v>0</v>
      </c>
      <c r="E359" s="148">
        <v>0</v>
      </c>
      <c r="F359" s="148">
        <v>0</v>
      </c>
      <c r="G359" s="148">
        <v>0</v>
      </c>
      <c r="H359" s="148">
        <v>0</v>
      </c>
    </row>
    <row r="360" spans="1:8" ht="15.75" x14ac:dyDescent="0.25">
      <c r="A360" s="148" t="s">
        <v>470</v>
      </c>
      <c r="B360" s="235" t="str">
        <f t="shared" si="6"/>
        <v>3614</v>
      </c>
      <c r="C360" s="151" t="s">
        <v>640</v>
      </c>
      <c r="D360" s="148">
        <v>0</v>
      </c>
      <c r="E360" s="148">
        <v>0</v>
      </c>
      <c r="F360" s="148">
        <v>0</v>
      </c>
      <c r="G360" s="148">
        <v>0</v>
      </c>
      <c r="H360" s="148">
        <v>0</v>
      </c>
    </row>
    <row r="361" spans="1:8" ht="15.75" x14ac:dyDescent="0.25">
      <c r="A361" s="148" t="s">
        <v>472</v>
      </c>
      <c r="B361" s="235" t="str">
        <f t="shared" si="6"/>
        <v>3725</v>
      </c>
      <c r="C361" s="151" t="s">
        <v>641</v>
      </c>
      <c r="D361" s="148">
        <v>82.31</v>
      </c>
      <c r="E361" s="148">
        <v>0</v>
      </c>
      <c r="F361" s="148">
        <v>82.31</v>
      </c>
      <c r="G361" s="148">
        <v>0</v>
      </c>
      <c r="H361" s="148">
        <v>82.31</v>
      </c>
    </row>
    <row r="362" spans="1:8" ht="15.75" x14ac:dyDescent="0.25">
      <c r="A362" s="148" t="s">
        <v>474</v>
      </c>
      <c r="B362" s="235" t="str">
        <f t="shared" si="6"/>
        <v>3813</v>
      </c>
      <c r="C362" s="151" t="s">
        <v>642</v>
      </c>
      <c r="D362" s="148">
        <v>0</v>
      </c>
      <c r="E362" s="148">
        <v>0</v>
      </c>
      <c r="F362" s="148">
        <v>0</v>
      </c>
      <c r="G362" s="148">
        <v>0</v>
      </c>
      <c r="H362" s="148">
        <v>0</v>
      </c>
    </row>
    <row r="363" spans="1:8" ht="15.75" x14ac:dyDescent="0.25">
      <c r="A363" s="148" t="s">
        <v>476</v>
      </c>
      <c r="B363" s="235" t="str">
        <f t="shared" si="6"/>
        <v>3925</v>
      </c>
      <c r="C363" s="151" t="s">
        <v>643</v>
      </c>
      <c r="D363" s="148">
        <v>0</v>
      </c>
      <c r="E363" s="148">
        <v>0</v>
      </c>
      <c r="F363" s="148">
        <v>0</v>
      </c>
      <c r="G363" s="148">
        <v>0</v>
      </c>
      <c r="H363" s="148">
        <v>0</v>
      </c>
    </row>
    <row r="364" spans="1:8" ht="15.75" x14ac:dyDescent="0.25">
      <c r="A364" s="148" t="s">
        <v>478</v>
      </c>
      <c r="B364" s="235" t="str">
        <f t="shared" si="6"/>
        <v>4019</v>
      </c>
      <c r="C364" s="151" t="s">
        <v>644</v>
      </c>
      <c r="D364" s="148">
        <v>42.1</v>
      </c>
      <c r="E364" s="148">
        <v>0</v>
      </c>
      <c r="F364" s="148">
        <v>42.1</v>
      </c>
      <c r="G364" s="148">
        <v>0</v>
      </c>
      <c r="H364" s="148">
        <v>42.1</v>
      </c>
    </row>
    <row r="365" spans="1:8" ht="15.75" x14ac:dyDescent="0.25">
      <c r="A365" s="148" t="s">
        <v>481</v>
      </c>
      <c r="B365" s="235" t="str">
        <f t="shared" si="6"/>
        <v>4125</v>
      </c>
      <c r="C365" s="165" t="s">
        <v>484</v>
      </c>
      <c r="D365" s="148">
        <v>165802.97</v>
      </c>
      <c r="E365" s="148">
        <v>0</v>
      </c>
      <c r="F365" s="148">
        <v>165802.97</v>
      </c>
      <c r="G365" s="148">
        <v>0</v>
      </c>
      <c r="H365" s="148">
        <v>165802.97</v>
      </c>
    </row>
    <row r="366" spans="1:8" ht="15.75" x14ac:dyDescent="0.25">
      <c r="A366" s="148" t="s">
        <v>481</v>
      </c>
      <c r="B366" s="235" t="str">
        <f t="shared" si="6"/>
        <v>4101A</v>
      </c>
      <c r="C366" s="165" t="s">
        <v>645</v>
      </c>
      <c r="D366" s="148">
        <v>0</v>
      </c>
      <c r="E366" s="148">
        <v>0</v>
      </c>
      <c r="F366" s="148">
        <v>0</v>
      </c>
      <c r="G366" s="148">
        <v>0</v>
      </c>
      <c r="H366" s="148">
        <v>0</v>
      </c>
    </row>
    <row r="367" spans="1:8" ht="15.75" x14ac:dyDescent="0.25">
      <c r="A367" s="148" t="s">
        <v>485</v>
      </c>
      <c r="B367" s="235" t="str">
        <f t="shared" si="6"/>
        <v>4212</v>
      </c>
      <c r="C367" s="165" t="s">
        <v>646</v>
      </c>
      <c r="D367" s="148">
        <v>1211.8399999999999</v>
      </c>
      <c r="E367" s="148">
        <v>0</v>
      </c>
      <c r="F367" s="148">
        <v>1211.8399999999999</v>
      </c>
      <c r="G367" s="148">
        <v>0</v>
      </c>
      <c r="H367" s="148">
        <v>1211.8399999999999</v>
      </c>
    </row>
    <row r="368" spans="1:8" ht="15.75" x14ac:dyDescent="0.25">
      <c r="A368" s="148" t="s">
        <v>248</v>
      </c>
      <c r="B368" s="235" t="str">
        <f t="shared" si="6"/>
        <v>4312</v>
      </c>
      <c r="C368" s="165" t="s">
        <v>647</v>
      </c>
      <c r="D368" s="148">
        <v>200265.68</v>
      </c>
      <c r="E368" s="148">
        <v>0</v>
      </c>
      <c r="F368" s="148">
        <v>200265.68</v>
      </c>
      <c r="G368" s="148">
        <v>0</v>
      </c>
      <c r="H368" s="148">
        <v>200265.68</v>
      </c>
    </row>
    <row r="369" spans="1:8" ht="15.75" x14ac:dyDescent="0.25">
      <c r="A369" s="148" t="s">
        <v>248</v>
      </c>
      <c r="B369" s="235" t="str">
        <f t="shared" si="6"/>
        <v>4301A</v>
      </c>
      <c r="C369" s="165" t="s">
        <v>648</v>
      </c>
      <c r="D369" s="148">
        <v>0</v>
      </c>
      <c r="E369" s="148">
        <v>0</v>
      </c>
      <c r="F369" s="148">
        <v>0</v>
      </c>
      <c r="G369" s="148">
        <v>0</v>
      </c>
      <c r="H369" s="148">
        <v>0</v>
      </c>
    </row>
    <row r="370" spans="1:8" ht="15.75" x14ac:dyDescent="0.25">
      <c r="A370" s="148" t="s">
        <v>489</v>
      </c>
      <c r="B370" s="235" t="str">
        <f t="shared" si="6"/>
        <v>4411</v>
      </c>
      <c r="C370" s="165" t="s">
        <v>649</v>
      </c>
      <c r="D370" s="148">
        <v>0</v>
      </c>
      <c r="E370" s="148">
        <v>0</v>
      </c>
      <c r="F370" s="148">
        <v>0</v>
      </c>
      <c r="G370" s="148">
        <v>0</v>
      </c>
      <c r="H370" s="148">
        <v>0</v>
      </c>
    </row>
    <row r="371" spans="1:8" ht="15.75" x14ac:dyDescent="0.25">
      <c r="A371" s="148" t="s">
        <v>491</v>
      </c>
      <c r="B371" s="235" t="str">
        <f t="shared" si="6"/>
        <v>4512</v>
      </c>
      <c r="C371" s="165" t="s">
        <v>650</v>
      </c>
      <c r="D371" s="148">
        <v>0</v>
      </c>
      <c r="E371" s="148">
        <v>0</v>
      </c>
      <c r="F371" s="148">
        <v>0</v>
      </c>
      <c r="G371" s="148">
        <v>0</v>
      </c>
      <c r="H371" s="148">
        <v>0</v>
      </c>
    </row>
    <row r="372" spans="1:8" ht="15.75" x14ac:dyDescent="0.25">
      <c r="A372" s="148" t="s">
        <v>493</v>
      </c>
      <c r="B372" s="235" t="str">
        <f t="shared" si="6"/>
        <v>4619</v>
      </c>
      <c r="C372" s="165" t="s">
        <v>651</v>
      </c>
      <c r="D372" s="148">
        <v>714.25</v>
      </c>
      <c r="E372" s="148">
        <v>0</v>
      </c>
      <c r="F372" s="148">
        <v>714.25</v>
      </c>
      <c r="G372" s="148">
        <v>0</v>
      </c>
      <c r="H372" s="148">
        <v>714.25</v>
      </c>
    </row>
    <row r="373" spans="1:8" ht="15.75" x14ac:dyDescent="0.25">
      <c r="A373" s="148" t="s">
        <v>495</v>
      </c>
      <c r="B373" s="235" t="str">
        <f t="shared" si="6"/>
        <v>4714</v>
      </c>
      <c r="C373" s="165" t="s">
        <v>652</v>
      </c>
      <c r="D373" s="148">
        <v>0</v>
      </c>
      <c r="E373" s="148">
        <v>0</v>
      </c>
      <c r="F373" s="148">
        <v>0</v>
      </c>
      <c r="G373" s="148">
        <v>0</v>
      </c>
      <c r="H373" s="148">
        <v>0</v>
      </c>
    </row>
    <row r="374" spans="1:8" ht="15.75" x14ac:dyDescent="0.25">
      <c r="A374" s="148" t="s">
        <v>497</v>
      </c>
      <c r="B374" s="235" t="str">
        <f t="shared" si="6"/>
        <v>4818</v>
      </c>
      <c r="C374" s="165" t="s">
        <v>653</v>
      </c>
      <c r="D374" s="148">
        <v>36811.14</v>
      </c>
      <c r="E374" s="148">
        <v>0</v>
      </c>
      <c r="F374" s="148">
        <v>36811.14</v>
      </c>
      <c r="G374" s="148">
        <v>0</v>
      </c>
      <c r="H374" s="148">
        <v>36811.14</v>
      </c>
    </row>
    <row r="375" spans="1:8" ht="15.75" x14ac:dyDescent="0.25">
      <c r="A375" s="148" t="s">
        <v>499</v>
      </c>
      <c r="B375" s="235" t="str">
        <f t="shared" si="6"/>
        <v>4925</v>
      </c>
      <c r="C375" s="165" t="s">
        <v>654</v>
      </c>
      <c r="D375" s="148">
        <v>0</v>
      </c>
      <c r="E375" s="148">
        <v>0</v>
      </c>
      <c r="F375" s="148">
        <v>0</v>
      </c>
      <c r="G375" s="148">
        <v>0</v>
      </c>
      <c r="H375" s="148">
        <v>0</v>
      </c>
    </row>
    <row r="376" spans="1:8" ht="15.75" x14ac:dyDescent="0.25">
      <c r="A376" s="148" t="s">
        <v>501</v>
      </c>
      <c r="B376" s="235" t="str">
        <f t="shared" si="6"/>
        <v>5021</v>
      </c>
      <c r="C376" s="165" t="s">
        <v>655</v>
      </c>
      <c r="D376" s="148">
        <v>0</v>
      </c>
      <c r="E376" s="148">
        <v>0</v>
      </c>
      <c r="F376" s="148">
        <v>0</v>
      </c>
      <c r="G376" s="148">
        <v>0</v>
      </c>
      <c r="H376" s="148">
        <v>0</v>
      </c>
    </row>
    <row r="377" spans="1:8" ht="15.75" x14ac:dyDescent="0.25">
      <c r="A377" s="148" t="s">
        <v>503</v>
      </c>
      <c r="B377" s="235" t="str">
        <f t="shared" si="6"/>
        <v>5119</v>
      </c>
      <c r="C377" s="165" t="s">
        <v>656</v>
      </c>
      <c r="D377" s="148">
        <v>96780.28</v>
      </c>
      <c r="E377" s="148">
        <v>0</v>
      </c>
      <c r="F377" s="148">
        <v>96780.28</v>
      </c>
      <c r="G377" s="148">
        <v>0</v>
      </c>
      <c r="H377" s="148">
        <v>96780.28</v>
      </c>
    </row>
    <row r="378" spans="1:8" ht="15.75" x14ac:dyDescent="0.25">
      <c r="A378" s="148" t="s">
        <v>505</v>
      </c>
      <c r="B378" s="235" t="str">
        <f t="shared" si="6"/>
        <v>5221</v>
      </c>
      <c r="C378" s="165" t="s">
        <v>657</v>
      </c>
      <c r="D378" s="148">
        <v>75</v>
      </c>
      <c r="E378" s="148">
        <v>0</v>
      </c>
      <c r="F378" s="148">
        <v>75</v>
      </c>
      <c r="G378" s="148">
        <v>0</v>
      </c>
      <c r="H378" s="148">
        <v>75</v>
      </c>
    </row>
    <row r="379" spans="1:8" ht="15.75" x14ac:dyDescent="0.25">
      <c r="A379" s="148" t="s">
        <v>507</v>
      </c>
      <c r="B379" s="235" t="str">
        <f t="shared" si="6"/>
        <v>5321</v>
      </c>
      <c r="C379" s="165" t="s">
        <v>658</v>
      </c>
      <c r="D379" s="148">
        <v>3884.97</v>
      </c>
      <c r="E379" s="148">
        <v>0</v>
      </c>
      <c r="F379" s="148">
        <v>3884.97</v>
      </c>
      <c r="G379" s="148">
        <v>0</v>
      </c>
      <c r="H379" s="148">
        <v>3884.97</v>
      </c>
    </row>
    <row r="380" spans="1:8" ht="15.75" x14ac:dyDescent="0.25">
      <c r="A380" s="148" t="s">
        <v>270</v>
      </c>
      <c r="B380" s="235" t="str">
        <f t="shared" si="6"/>
        <v>5411</v>
      </c>
      <c r="C380" s="165" t="s">
        <v>659</v>
      </c>
      <c r="D380" s="148">
        <v>0</v>
      </c>
      <c r="E380" s="148">
        <v>0</v>
      </c>
      <c r="F380" s="148">
        <v>0</v>
      </c>
      <c r="G380" s="148">
        <v>0</v>
      </c>
      <c r="H380" s="148">
        <v>0</v>
      </c>
    </row>
    <row r="381" spans="1:8" ht="15.75" x14ac:dyDescent="0.25">
      <c r="A381" s="148" t="s">
        <v>264</v>
      </c>
      <c r="B381" s="235" t="str">
        <f t="shared" si="6"/>
        <v>5522</v>
      </c>
      <c r="C381" s="165" t="s">
        <v>660</v>
      </c>
      <c r="D381" s="148">
        <v>0</v>
      </c>
      <c r="E381" s="148">
        <v>0</v>
      </c>
      <c r="F381" s="148">
        <v>0</v>
      </c>
      <c r="G381" s="148">
        <v>0</v>
      </c>
      <c r="H381" s="148">
        <v>0</v>
      </c>
    </row>
    <row r="382" spans="1:8" ht="15.75" x14ac:dyDescent="0.25">
      <c r="A382" s="148" t="s">
        <v>276</v>
      </c>
      <c r="B382" s="235" t="str">
        <f t="shared" si="6"/>
        <v>5721</v>
      </c>
      <c r="C382" s="165" t="s">
        <v>661</v>
      </c>
      <c r="D382" s="148">
        <v>0</v>
      </c>
      <c r="E382" s="148">
        <v>0</v>
      </c>
      <c r="F382" s="148">
        <v>0</v>
      </c>
      <c r="G382" s="148">
        <v>0</v>
      </c>
      <c r="H382" s="148">
        <v>0</v>
      </c>
    </row>
    <row r="383" spans="1:8" ht="15.75" x14ac:dyDescent="0.25">
      <c r="A383" s="148" t="s">
        <v>512</v>
      </c>
      <c r="B383" s="235" t="str">
        <f t="shared" si="6"/>
        <v>5801A</v>
      </c>
      <c r="C383" s="165" t="s">
        <v>662</v>
      </c>
      <c r="D383" s="148">
        <v>330758.43</v>
      </c>
      <c r="E383" s="148">
        <v>0</v>
      </c>
      <c r="F383" s="148">
        <v>330758.43</v>
      </c>
      <c r="G383" s="148">
        <v>0</v>
      </c>
      <c r="H383" s="148">
        <v>330758.43</v>
      </c>
    </row>
    <row r="384" spans="1:8" ht="15.75" x14ac:dyDescent="0.25">
      <c r="A384" s="148" t="s">
        <v>515</v>
      </c>
      <c r="B384" s="235" t="str">
        <f t="shared" si="6"/>
        <v>5921</v>
      </c>
      <c r="C384" s="165" t="s">
        <v>663</v>
      </c>
      <c r="D384" s="148">
        <v>0</v>
      </c>
      <c r="E384" s="148">
        <v>0</v>
      </c>
      <c r="F384" s="148">
        <v>0</v>
      </c>
      <c r="G384" s="148">
        <v>0</v>
      </c>
      <c r="H384" s="148">
        <v>0</v>
      </c>
    </row>
    <row r="385" spans="1:8" ht="15.75" x14ac:dyDescent="0.25">
      <c r="A385" s="148" t="s">
        <v>274</v>
      </c>
      <c r="B385" s="235" t="str">
        <f t="shared" si="6"/>
        <v>6021</v>
      </c>
      <c r="C385" s="151" t="s">
        <v>664</v>
      </c>
      <c r="D385" s="148">
        <v>0</v>
      </c>
      <c r="E385" s="148">
        <v>0</v>
      </c>
      <c r="F385" s="148">
        <v>0</v>
      </c>
      <c r="G385" s="148">
        <v>0</v>
      </c>
      <c r="H385" s="148">
        <v>0</v>
      </c>
    </row>
    <row r="386" spans="1:8" ht="15.75" x14ac:dyDescent="0.25">
      <c r="A386" s="148" t="s">
        <v>518</v>
      </c>
      <c r="B386" s="235" t="str">
        <f t="shared" si="6"/>
        <v>6121</v>
      </c>
      <c r="C386" s="151" t="s">
        <v>665</v>
      </c>
      <c r="D386" s="148">
        <v>0</v>
      </c>
      <c r="E386" s="148">
        <v>0</v>
      </c>
      <c r="F386" s="148">
        <v>0</v>
      </c>
      <c r="G386" s="148">
        <v>0</v>
      </c>
      <c r="H386" s="148">
        <v>0</v>
      </c>
    </row>
    <row r="387" spans="1:8" ht="15.75" x14ac:dyDescent="0.25">
      <c r="A387" s="148" t="s">
        <v>520</v>
      </c>
      <c r="B387" s="235" t="str">
        <f t="shared" si="6"/>
        <v>6225</v>
      </c>
      <c r="C387" s="165" t="s">
        <v>666</v>
      </c>
      <c r="D387" s="148">
        <v>0</v>
      </c>
      <c r="E387" s="148">
        <v>0</v>
      </c>
      <c r="F387" s="148">
        <v>0</v>
      </c>
      <c r="G387" s="148">
        <v>0</v>
      </c>
      <c r="H387" s="148">
        <v>0</v>
      </c>
    </row>
    <row r="388" spans="1:8" ht="15.75" x14ac:dyDescent="0.25">
      <c r="A388" s="148" t="s">
        <v>522</v>
      </c>
      <c r="B388" s="235" t="str">
        <f t="shared" si="6"/>
        <v>6325</v>
      </c>
      <c r="C388" s="165" t="s">
        <v>667</v>
      </c>
      <c r="D388" s="148">
        <v>0</v>
      </c>
      <c r="E388" s="148">
        <v>0</v>
      </c>
      <c r="F388" s="148">
        <v>0</v>
      </c>
      <c r="G388" s="148">
        <v>0</v>
      </c>
      <c r="H388" s="148">
        <v>0</v>
      </c>
    </row>
    <row r="389" spans="1:8" ht="15.75" x14ac:dyDescent="0.25">
      <c r="A389" s="148" t="s">
        <v>524</v>
      </c>
      <c r="B389" s="235" t="str">
        <f t="shared" si="6"/>
        <v>6408</v>
      </c>
      <c r="C389" s="165" t="s">
        <v>668</v>
      </c>
      <c r="D389" s="148">
        <v>0</v>
      </c>
      <c r="E389" s="148">
        <v>0</v>
      </c>
      <c r="F389" s="148">
        <v>0</v>
      </c>
      <c r="G389" s="148">
        <v>26620.66</v>
      </c>
      <c r="H389" s="148">
        <v>26620.66</v>
      </c>
    </row>
    <row r="390" spans="1:8" ht="15.75" x14ac:dyDescent="0.25">
      <c r="A390" s="148" t="s">
        <v>526</v>
      </c>
      <c r="B390" s="235" t="str">
        <f t="shared" si="6"/>
        <v>65</v>
      </c>
      <c r="C390" s="165" t="s">
        <v>669</v>
      </c>
      <c r="D390" s="148">
        <v>0</v>
      </c>
      <c r="E390" s="148">
        <v>0</v>
      </c>
      <c r="F390" s="148">
        <v>0</v>
      </c>
      <c r="G390" s="148">
        <v>0</v>
      </c>
      <c r="H390" s="148">
        <v>0</v>
      </c>
    </row>
    <row r="391" spans="1:8" ht="15.75" x14ac:dyDescent="0.25">
      <c r="A391" s="148" t="s">
        <v>528</v>
      </c>
      <c r="B391" s="235" t="str">
        <f t="shared" si="6"/>
        <v>66</v>
      </c>
      <c r="C391" s="165" t="s">
        <v>670</v>
      </c>
      <c r="D391" s="148">
        <v>0</v>
      </c>
      <c r="E391" s="148">
        <v>0</v>
      </c>
      <c r="F391" s="148">
        <v>0</v>
      </c>
      <c r="G391" s="148">
        <v>0</v>
      </c>
      <c r="H391" s="148">
        <v>0</v>
      </c>
    </row>
    <row r="392" spans="1:8" ht="15.75" x14ac:dyDescent="0.25">
      <c r="A392" s="148" t="s">
        <v>530</v>
      </c>
      <c r="B392" s="235" t="str">
        <f t="shared" si="6"/>
        <v>6711</v>
      </c>
      <c r="C392" s="165" t="s">
        <v>671</v>
      </c>
      <c r="D392" s="148">
        <v>0</v>
      </c>
      <c r="E392" s="148">
        <v>0</v>
      </c>
      <c r="F392" s="148">
        <v>0</v>
      </c>
      <c r="G392" s="148">
        <v>0</v>
      </c>
      <c r="H392" s="148">
        <v>0</v>
      </c>
    </row>
    <row r="393" spans="1:8" ht="15.75" x14ac:dyDescent="0.25">
      <c r="A393" s="148" t="s">
        <v>672</v>
      </c>
      <c r="B393" s="235">
        <f t="shared" si="6"/>
        <v>6825</v>
      </c>
      <c r="C393" s="165">
        <v>6825</v>
      </c>
      <c r="D393" s="148">
        <v>2009.89</v>
      </c>
      <c r="E393" s="148">
        <v>0</v>
      </c>
      <c r="F393" s="148">
        <v>2009.89</v>
      </c>
      <c r="G393" s="148">
        <v>0</v>
      </c>
      <c r="H393" s="148">
        <v>2009.89</v>
      </c>
    </row>
    <row r="394" spans="1:8" ht="15.75" x14ac:dyDescent="0.25">
      <c r="A394" s="148" t="s">
        <v>535</v>
      </c>
      <c r="B394" s="235" t="str">
        <f t="shared" si="6"/>
        <v>7209</v>
      </c>
      <c r="C394" s="165" t="s">
        <v>673</v>
      </c>
      <c r="D394" s="148">
        <v>916.5</v>
      </c>
      <c r="E394" s="148">
        <v>0</v>
      </c>
      <c r="F394" s="148">
        <v>916.5</v>
      </c>
      <c r="G394" s="148">
        <v>0</v>
      </c>
      <c r="H394" s="148">
        <v>916.5</v>
      </c>
    </row>
    <row r="395" spans="1:8" ht="15.75" x14ac:dyDescent="0.25">
      <c r="A395" s="148" t="s">
        <v>347</v>
      </c>
      <c r="B395" s="235" t="str">
        <f t="shared" ref="B395:B419" si="7">C395</f>
        <v>7305</v>
      </c>
      <c r="C395" s="165" t="s">
        <v>674</v>
      </c>
      <c r="D395" s="148">
        <v>0</v>
      </c>
      <c r="E395" s="148">
        <v>0</v>
      </c>
      <c r="F395" s="148">
        <v>0</v>
      </c>
      <c r="G395" s="148">
        <v>0</v>
      </c>
      <c r="H395" s="148">
        <v>0</v>
      </c>
    </row>
    <row r="396" spans="1:8" ht="15.75" x14ac:dyDescent="0.25">
      <c r="A396" s="148" t="s">
        <v>538</v>
      </c>
      <c r="B396" s="235" t="str">
        <f t="shared" si="7"/>
        <v>7405</v>
      </c>
      <c r="C396" s="165" t="s">
        <v>675</v>
      </c>
      <c r="D396" s="148">
        <v>1697.3600000000001</v>
      </c>
      <c r="E396" s="148">
        <v>0</v>
      </c>
      <c r="F396" s="148">
        <v>1697.3600000000001</v>
      </c>
      <c r="G396" s="148">
        <v>0</v>
      </c>
      <c r="H396" s="148">
        <v>1697.3600000000001</v>
      </c>
    </row>
    <row r="397" spans="1:8" ht="15.75" x14ac:dyDescent="0.25">
      <c r="A397" s="148" t="s">
        <v>538</v>
      </c>
      <c r="B397" s="235" t="str">
        <f t="shared" si="7"/>
        <v>7401A</v>
      </c>
      <c r="C397" s="165" t="s">
        <v>676</v>
      </c>
      <c r="D397" s="148">
        <v>0</v>
      </c>
      <c r="E397" s="148">
        <v>0</v>
      </c>
      <c r="F397" s="148">
        <v>0</v>
      </c>
      <c r="G397" s="148">
        <v>0</v>
      </c>
      <c r="H397" s="148">
        <v>0</v>
      </c>
    </row>
    <row r="398" spans="1:8" ht="15.75" x14ac:dyDescent="0.25">
      <c r="A398" s="148" t="s">
        <v>541</v>
      </c>
      <c r="B398" s="235" t="str">
        <f t="shared" si="7"/>
        <v>7511</v>
      </c>
      <c r="C398" s="151" t="s">
        <v>677</v>
      </c>
      <c r="D398" s="148">
        <v>372.09000000000003</v>
      </c>
      <c r="E398" s="148">
        <v>0</v>
      </c>
      <c r="F398" s="148">
        <v>372.09000000000003</v>
      </c>
      <c r="G398" s="148">
        <v>0</v>
      </c>
      <c r="H398" s="148">
        <v>372.09000000000003</v>
      </c>
    </row>
    <row r="399" spans="1:8" ht="15.75" x14ac:dyDescent="0.25">
      <c r="A399" s="148" t="s">
        <v>541</v>
      </c>
      <c r="B399" s="235" t="str">
        <f t="shared" si="7"/>
        <v>7501A</v>
      </c>
      <c r="C399" s="151" t="s">
        <v>678</v>
      </c>
      <c r="D399" s="148">
        <v>0</v>
      </c>
      <c r="E399" s="148">
        <v>0</v>
      </c>
      <c r="F399" s="148">
        <v>0</v>
      </c>
      <c r="G399" s="148">
        <v>0</v>
      </c>
      <c r="H399" s="148">
        <v>0</v>
      </c>
    </row>
    <row r="400" spans="1:8" ht="15.75" x14ac:dyDescent="0.25">
      <c r="A400" s="148" t="s">
        <v>544</v>
      </c>
      <c r="B400" s="235" t="str">
        <f t="shared" si="7"/>
        <v>7913</v>
      </c>
      <c r="C400" s="165" t="s">
        <v>679</v>
      </c>
      <c r="D400" s="148">
        <v>0</v>
      </c>
      <c r="E400" s="148">
        <v>0</v>
      </c>
      <c r="F400" s="148">
        <v>0</v>
      </c>
      <c r="G400" s="148">
        <v>0</v>
      </c>
      <c r="H400" s="148">
        <v>0</v>
      </c>
    </row>
    <row r="401" spans="1:8" ht="15.75" x14ac:dyDescent="0.25">
      <c r="A401" s="148" t="s">
        <v>680</v>
      </c>
      <c r="B401" s="235">
        <f t="shared" si="7"/>
        <v>8025</v>
      </c>
      <c r="C401" s="165">
        <v>8025</v>
      </c>
      <c r="D401" s="148">
        <v>0</v>
      </c>
      <c r="E401" s="148">
        <v>0</v>
      </c>
      <c r="F401" s="148">
        <v>0</v>
      </c>
      <c r="G401" s="148">
        <v>0</v>
      </c>
      <c r="H401" s="148">
        <v>0</v>
      </c>
    </row>
    <row r="402" spans="1:8" ht="15.75" x14ac:dyDescent="0.25">
      <c r="A402" s="148" t="s">
        <v>548</v>
      </c>
      <c r="B402" s="235" t="str">
        <f t="shared" si="7"/>
        <v>8125</v>
      </c>
      <c r="C402" s="165" t="s">
        <v>681</v>
      </c>
      <c r="D402" s="148">
        <v>0</v>
      </c>
      <c r="E402" s="148">
        <v>0</v>
      </c>
      <c r="F402" s="148">
        <v>0</v>
      </c>
      <c r="G402" s="148">
        <v>0</v>
      </c>
      <c r="H402" s="148">
        <v>0</v>
      </c>
    </row>
    <row r="403" spans="1:8" ht="15.75" x14ac:dyDescent="0.25">
      <c r="A403" s="148" t="s">
        <v>553</v>
      </c>
      <c r="B403" s="235" t="str">
        <f t="shared" si="7"/>
        <v>8811</v>
      </c>
      <c r="C403" s="165" t="s">
        <v>682</v>
      </c>
      <c r="D403" s="148">
        <v>0</v>
      </c>
      <c r="E403" s="148">
        <v>0</v>
      </c>
      <c r="F403" s="148">
        <v>0</v>
      </c>
      <c r="G403" s="148">
        <v>0</v>
      </c>
      <c r="H403" s="148">
        <v>0</v>
      </c>
    </row>
    <row r="404" spans="1:8" ht="15.75" x14ac:dyDescent="0.25">
      <c r="A404" s="148" t="s">
        <v>555</v>
      </c>
      <c r="B404" s="235" t="str">
        <f t="shared" si="7"/>
        <v>9025</v>
      </c>
      <c r="C404" s="151" t="s">
        <v>683</v>
      </c>
      <c r="D404" s="148">
        <v>0</v>
      </c>
      <c r="E404" s="148">
        <v>0</v>
      </c>
      <c r="F404" s="148">
        <v>0</v>
      </c>
      <c r="G404" s="148">
        <v>0</v>
      </c>
      <c r="H404" s="148">
        <v>0</v>
      </c>
    </row>
    <row r="405" spans="1:8" ht="15.75" x14ac:dyDescent="0.25">
      <c r="A405" s="148" t="s">
        <v>557</v>
      </c>
      <c r="B405" s="235" t="str">
        <f t="shared" si="7"/>
        <v>9202</v>
      </c>
      <c r="C405" s="151" t="s">
        <v>684</v>
      </c>
      <c r="D405" s="148">
        <v>0</v>
      </c>
      <c r="E405" s="148">
        <v>0</v>
      </c>
      <c r="F405" s="148">
        <v>0</v>
      </c>
      <c r="G405" s="148">
        <v>0</v>
      </c>
      <c r="H405" s="148">
        <v>0</v>
      </c>
    </row>
    <row r="406" spans="1:8" ht="15.75" x14ac:dyDescent="0.25">
      <c r="A406" s="148" t="s">
        <v>559</v>
      </c>
      <c r="B406" s="235" t="str">
        <f t="shared" si="7"/>
        <v>9302</v>
      </c>
      <c r="C406" s="151" t="s">
        <v>685</v>
      </c>
      <c r="D406" s="148">
        <v>0</v>
      </c>
      <c r="E406" s="148">
        <v>0</v>
      </c>
      <c r="F406" s="148">
        <v>0</v>
      </c>
      <c r="G406" s="148">
        <v>0</v>
      </c>
      <c r="H406" s="148">
        <v>0</v>
      </c>
    </row>
    <row r="407" spans="1:8" ht="15.75" x14ac:dyDescent="0.25">
      <c r="A407" s="148" t="s">
        <v>561</v>
      </c>
      <c r="B407" s="235" t="str">
        <f t="shared" si="7"/>
        <v>9425</v>
      </c>
      <c r="C407" s="151" t="s">
        <v>686</v>
      </c>
      <c r="D407" s="148">
        <v>0</v>
      </c>
      <c r="E407" s="148">
        <v>0</v>
      </c>
      <c r="F407" s="148">
        <v>0</v>
      </c>
      <c r="G407" s="148">
        <v>0</v>
      </c>
      <c r="H407" s="148">
        <v>0</v>
      </c>
    </row>
    <row r="408" spans="1:8" ht="15.75" x14ac:dyDescent="0.25">
      <c r="A408" s="148" t="s">
        <v>563</v>
      </c>
      <c r="B408" s="235" t="str">
        <f t="shared" si="7"/>
        <v>9601A</v>
      </c>
      <c r="C408" s="151" t="s">
        <v>687</v>
      </c>
      <c r="D408" s="148">
        <v>0</v>
      </c>
      <c r="E408" s="148">
        <v>0</v>
      </c>
      <c r="F408" s="148">
        <v>0</v>
      </c>
      <c r="G408" s="148">
        <v>0</v>
      </c>
      <c r="H408" s="148">
        <v>0</v>
      </c>
    </row>
    <row r="409" spans="1:8" ht="15.75" x14ac:dyDescent="0.25">
      <c r="A409" s="148" t="s">
        <v>566</v>
      </c>
      <c r="B409" s="235" t="str">
        <f t="shared" si="7"/>
        <v>9701A</v>
      </c>
      <c r="C409" s="151" t="s">
        <v>688</v>
      </c>
      <c r="D409" s="148">
        <v>0</v>
      </c>
      <c r="E409" s="148">
        <v>0</v>
      </c>
      <c r="F409" s="148">
        <v>0</v>
      </c>
      <c r="G409" s="148">
        <v>0</v>
      </c>
      <c r="H409" s="148">
        <v>0</v>
      </c>
    </row>
    <row r="410" spans="1:8" ht="15.75" x14ac:dyDescent="0.25">
      <c r="A410" s="148" t="s">
        <v>566</v>
      </c>
      <c r="B410" s="235" t="str">
        <f t="shared" si="7"/>
        <v>9801A</v>
      </c>
      <c r="C410" s="151" t="s">
        <v>689</v>
      </c>
      <c r="D410" s="148">
        <v>11025430.810000001</v>
      </c>
      <c r="E410" s="148">
        <v>-277671.66999999993</v>
      </c>
      <c r="F410" s="148">
        <v>10747759.140000001</v>
      </c>
      <c r="G410" s="148">
        <v>0</v>
      </c>
      <c r="H410" s="148">
        <v>10747759.140000001</v>
      </c>
    </row>
    <row r="411" spans="1:8" ht="15.75" x14ac:dyDescent="0.25">
      <c r="A411" s="148" t="s">
        <v>607</v>
      </c>
      <c r="B411" s="235" t="str">
        <f t="shared" si="7"/>
        <v>9818A1</v>
      </c>
      <c r="C411" s="166" t="s">
        <v>608</v>
      </c>
      <c r="D411" s="148"/>
      <c r="E411" s="148">
        <v>0</v>
      </c>
      <c r="F411" s="148">
        <v>0</v>
      </c>
      <c r="G411" s="148">
        <v>0</v>
      </c>
      <c r="H411" s="148">
        <v>0</v>
      </c>
    </row>
    <row r="412" spans="1:8" ht="15.75" x14ac:dyDescent="0.25">
      <c r="A412" s="148" t="s">
        <v>609</v>
      </c>
      <c r="B412" s="235" t="str">
        <f t="shared" si="7"/>
        <v>9818A2</v>
      </c>
      <c r="C412" s="166" t="s">
        <v>610</v>
      </c>
      <c r="D412" s="148"/>
      <c r="E412" s="148">
        <v>0</v>
      </c>
      <c r="F412" s="148">
        <v>0</v>
      </c>
      <c r="G412" s="148">
        <v>0</v>
      </c>
      <c r="H412" s="148">
        <v>0</v>
      </c>
    </row>
    <row r="413" spans="1:8" ht="15.75" x14ac:dyDescent="0.25">
      <c r="A413" s="148" t="s">
        <v>567</v>
      </c>
      <c r="B413" s="235" t="str">
        <f t="shared" si="7"/>
        <v>BB</v>
      </c>
      <c r="C413" s="151" t="s">
        <v>587</v>
      </c>
      <c r="D413" s="148">
        <v>0</v>
      </c>
      <c r="E413" s="148">
        <v>0</v>
      </c>
      <c r="F413" s="148">
        <v>0</v>
      </c>
      <c r="G413" s="148">
        <v>0</v>
      </c>
      <c r="H413" s="148">
        <v>0</v>
      </c>
    </row>
    <row r="414" spans="1:8" ht="15.75" x14ac:dyDescent="0.25">
      <c r="A414" s="148" t="s">
        <v>569</v>
      </c>
      <c r="B414" s="235" t="str">
        <f t="shared" si="7"/>
        <v>AA</v>
      </c>
      <c r="C414" s="230" t="s">
        <v>570</v>
      </c>
      <c r="D414" s="148"/>
      <c r="E414" s="148">
        <v>0</v>
      </c>
      <c r="F414" s="148">
        <v>0</v>
      </c>
      <c r="G414" s="148">
        <v>0</v>
      </c>
      <c r="H414" s="148">
        <v>0</v>
      </c>
    </row>
    <row r="415" spans="1:8" ht="15.75" x14ac:dyDescent="0.25">
      <c r="A415" s="148" t="s">
        <v>571</v>
      </c>
      <c r="B415" s="235">
        <f t="shared" si="7"/>
        <v>0</v>
      </c>
      <c r="C415" s="148"/>
      <c r="D415" s="148"/>
      <c r="E415" s="148">
        <v>0</v>
      </c>
      <c r="F415" s="148">
        <v>0</v>
      </c>
      <c r="G415" s="148">
        <v>0</v>
      </c>
      <c r="H415" s="148">
        <v>0</v>
      </c>
    </row>
    <row r="416" spans="1:8" ht="15.75" x14ac:dyDescent="0.25">
      <c r="A416" s="148" t="s">
        <v>572</v>
      </c>
      <c r="B416" s="235">
        <f t="shared" si="7"/>
        <v>0</v>
      </c>
      <c r="C416" s="148"/>
      <c r="D416" s="148"/>
      <c r="E416" s="148">
        <v>0</v>
      </c>
      <c r="F416" s="148">
        <v>0</v>
      </c>
      <c r="G416" s="148">
        <v>0</v>
      </c>
      <c r="H416" s="148">
        <v>0</v>
      </c>
    </row>
    <row r="417" spans="1:8" ht="15.75" x14ac:dyDescent="0.25">
      <c r="A417" s="148" t="s">
        <v>300</v>
      </c>
      <c r="B417" s="235" t="str">
        <f t="shared" si="7"/>
        <v>QQ</v>
      </c>
      <c r="C417" s="230" t="s">
        <v>573</v>
      </c>
      <c r="D417" s="148"/>
      <c r="E417" s="148">
        <v>0</v>
      </c>
      <c r="F417" s="148">
        <v>0</v>
      </c>
      <c r="G417" s="148">
        <v>0</v>
      </c>
      <c r="H417" s="148">
        <v>0</v>
      </c>
    </row>
    <row r="418" spans="1:8" ht="15.75" x14ac:dyDescent="0.25">
      <c r="A418" s="148" t="s">
        <v>574</v>
      </c>
      <c r="B418" s="235">
        <f t="shared" si="7"/>
        <v>0</v>
      </c>
      <c r="C418" s="148"/>
      <c r="D418" s="148"/>
      <c r="E418" s="148">
        <v>0</v>
      </c>
      <c r="F418" s="148">
        <v>0</v>
      </c>
      <c r="G418" s="148">
        <v>0</v>
      </c>
      <c r="H418" s="148">
        <v>0</v>
      </c>
    </row>
    <row r="419" spans="1:8" ht="15.75" x14ac:dyDescent="0.25">
      <c r="A419" s="148" t="s">
        <v>575</v>
      </c>
      <c r="B419" s="235" t="str">
        <f t="shared" si="7"/>
        <v>RB</v>
      </c>
      <c r="C419" s="230" t="s">
        <v>576</v>
      </c>
      <c r="D419" s="148"/>
      <c r="E419" s="148">
        <v>0</v>
      </c>
      <c r="F419" s="148">
        <v>0</v>
      </c>
      <c r="G419" s="148">
        <v>0</v>
      </c>
      <c r="H419" s="148">
        <v>0</v>
      </c>
    </row>
    <row r="420" spans="1:8" ht="15.75" x14ac:dyDescent="0.25">
      <c r="A420" s="148"/>
      <c r="B420" s="235"/>
      <c r="C420" s="162"/>
      <c r="D420" s="152" t="s">
        <v>577</v>
      </c>
      <c r="E420" s="152" t="s">
        <v>577</v>
      </c>
      <c r="F420" s="152" t="s">
        <v>577</v>
      </c>
      <c r="G420" s="152" t="s">
        <v>577</v>
      </c>
      <c r="H420" s="152" t="s">
        <v>577</v>
      </c>
    </row>
    <row r="421" spans="1:8" ht="15.75" x14ac:dyDescent="0.25">
      <c r="A421" s="148" t="s">
        <v>578</v>
      </c>
      <c r="B421" s="148"/>
      <c r="C421" s="162"/>
      <c r="D421" s="148">
        <v>11956361.17</v>
      </c>
      <c r="E421" s="148">
        <v>-277671.66999999993</v>
      </c>
      <c r="F421" s="148">
        <v>11678689.5</v>
      </c>
      <c r="G421" s="148">
        <v>26620.66</v>
      </c>
      <c r="H421" s="148">
        <v>11705310.16</v>
      </c>
    </row>
    <row r="422" spans="1:8" ht="15.75" x14ac:dyDescent="0.25">
      <c r="A422" s="148"/>
      <c r="B422" s="148"/>
      <c r="C422" s="148"/>
      <c r="D422" s="152" t="s">
        <v>397</v>
      </c>
      <c r="E422" s="152" t="s">
        <v>397</v>
      </c>
      <c r="F422" s="152" t="s">
        <v>397</v>
      </c>
      <c r="G422" s="152" t="s">
        <v>397</v>
      </c>
      <c r="H422" s="152" t="s">
        <v>397</v>
      </c>
    </row>
    <row r="423" spans="1:8" ht="15.75" x14ac:dyDescent="0.25">
      <c r="A423" s="148"/>
      <c r="B423" s="148"/>
      <c r="C423" s="148"/>
      <c r="D423" s="148"/>
      <c r="E423" s="148"/>
      <c r="F423" s="148"/>
      <c r="G423" s="148"/>
      <c r="H423" s="148">
        <v>0</v>
      </c>
    </row>
    <row r="424" spans="1:8" ht="15.75" x14ac:dyDescent="0.25">
      <c r="A424" s="148"/>
      <c r="B424" s="148"/>
      <c r="C424" s="148"/>
      <c r="D424" s="148"/>
      <c r="E424" s="148"/>
      <c r="F424" s="148"/>
      <c r="G424" s="148"/>
      <c r="H424" s="148"/>
    </row>
    <row r="425" spans="1:8" ht="15.75" x14ac:dyDescent="0.25">
      <c r="A425" s="148"/>
      <c r="B425" s="148"/>
      <c r="C425" s="148"/>
      <c r="D425" s="148"/>
      <c r="E425" s="148"/>
      <c r="F425" s="148"/>
      <c r="G425" s="148"/>
      <c r="H425" s="148"/>
    </row>
    <row r="426" spans="1:8" ht="15.75" x14ac:dyDescent="0.25">
      <c r="A426" s="148"/>
      <c r="B426" s="148"/>
      <c r="C426" s="148"/>
      <c r="D426" s="148"/>
      <c r="E426" s="148"/>
      <c r="F426" s="148"/>
      <c r="G426" s="148"/>
      <c r="H426" s="148"/>
    </row>
    <row r="427" spans="1:8" ht="15.75" x14ac:dyDescent="0.25">
      <c r="A427" s="148"/>
      <c r="B427" s="148"/>
      <c r="C427" s="148"/>
      <c r="D427" s="148"/>
      <c r="E427" s="148"/>
      <c r="F427" s="148"/>
      <c r="G427" s="148"/>
      <c r="H427" s="148"/>
    </row>
    <row r="428" spans="1:8" ht="15.75" x14ac:dyDescent="0.25">
      <c r="A428" s="148"/>
      <c r="B428" s="148"/>
      <c r="C428" s="148"/>
      <c r="D428" s="148"/>
      <c r="E428" s="148"/>
      <c r="F428" s="148"/>
      <c r="G428" s="148"/>
      <c r="H428" s="148"/>
    </row>
    <row r="429" spans="1:8" ht="15.75" x14ac:dyDescent="0.25">
      <c r="A429" s="148"/>
      <c r="B429" s="148"/>
      <c r="C429" s="148"/>
      <c r="D429" s="148"/>
      <c r="E429" s="148"/>
      <c r="F429" s="148"/>
      <c r="G429" s="148"/>
      <c r="H429" s="148"/>
    </row>
    <row r="430" spans="1:8" ht="15.75" x14ac:dyDescent="0.25">
      <c r="A430" s="148"/>
      <c r="B430" s="148"/>
      <c r="C430" s="148"/>
      <c r="D430" s="148"/>
      <c r="E430" s="148"/>
      <c r="F430" s="148"/>
      <c r="G430" s="148"/>
      <c r="H430" s="148"/>
    </row>
    <row r="431" spans="1:8" ht="15.75" x14ac:dyDescent="0.25">
      <c r="A431" s="148"/>
      <c r="B431" s="148"/>
      <c r="C431" s="148"/>
      <c r="D431" s="148" t="s">
        <v>394</v>
      </c>
      <c r="E431" s="148"/>
      <c r="F431" s="148"/>
      <c r="G431" s="148"/>
      <c r="H431" s="148"/>
    </row>
    <row r="432" spans="1:8" ht="15.75" x14ac:dyDescent="0.25">
      <c r="A432" s="148"/>
      <c r="B432" s="148"/>
      <c r="C432" s="148"/>
      <c r="D432" s="148" t="s">
        <v>580</v>
      </c>
      <c r="E432" s="148"/>
      <c r="F432" s="148"/>
      <c r="G432" s="148"/>
      <c r="H432" s="148"/>
    </row>
    <row r="433" spans="1:8" ht="15.75" x14ac:dyDescent="0.25">
      <c r="A433" s="148" t="s">
        <v>594</v>
      </c>
      <c r="B433" s="148"/>
      <c r="C433" s="148"/>
      <c r="D433" s="148"/>
      <c r="E433" s="153" t="s">
        <v>611</v>
      </c>
      <c r="F433" s="148"/>
      <c r="G433" s="148"/>
      <c r="H433" s="148"/>
    </row>
    <row r="434" spans="1:8" ht="15.75" x14ac:dyDescent="0.25">
      <c r="A434" s="152" t="s">
        <v>397</v>
      </c>
      <c r="B434" s="152"/>
      <c r="C434" s="160" t="s">
        <v>397</v>
      </c>
      <c r="D434" s="160" t="s">
        <v>397</v>
      </c>
      <c r="E434" s="160" t="s">
        <v>397</v>
      </c>
      <c r="F434" s="160" t="s">
        <v>397</v>
      </c>
      <c r="G434" s="160" t="s">
        <v>397</v>
      </c>
      <c r="H434" s="160" t="s">
        <v>397</v>
      </c>
    </row>
    <row r="435" spans="1:8" ht="15.75" x14ac:dyDescent="0.25">
      <c r="A435" s="148" t="s">
        <v>398</v>
      </c>
      <c r="B435" s="148"/>
      <c r="C435" s="162"/>
      <c r="D435" s="150" t="s">
        <v>185</v>
      </c>
      <c r="E435" s="150" t="s">
        <v>185</v>
      </c>
      <c r="F435" s="150" t="s">
        <v>399</v>
      </c>
      <c r="G435" s="150" t="s">
        <v>185</v>
      </c>
      <c r="H435" s="150" t="s">
        <v>400</v>
      </c>
    </row>
    <row r="436" spans="1:8" ht="15.75" x14ac:dyDescent="0.25">
      <c r="A436" s="148"/>
      <c r="B436" s="148"/>
      <c r="C436" s="162"/>
      <c r="D436" s="150" t="s">
        <v>401</v>
      </c>
      <c r="E436" s="150" t="s">
        <v>402</v>
      </c>
      <c r="F436" s="150" t="s">
        <v>402</v>
      </c>
      <c r="G436" s="150" t="s">
        <v>403</v>
      </c>
      <c r="H436" s="150" t="s">
        <v>404</v>
      </c>
    </row>
    <row r="437" spans="1:8" ht="15.75" x14ac:dyDescent="0.25">
      <c r="A437" s="148"/>
      <c r="B437" s="148"/>
      <c r="C437" s="162"/>
      <c r="D437" s="150" t="s">
        <v>405</v>
      </c>
      <c r="E437" s="150" t="s">
        <v>406</v>
      </c>
      <c r="F437" s="148"/>
      <c r="G437" s="150" t="s">
        <v>406</v>
      </c>
      <c r="H437" s="150" t="s">
        <v>581</v>
      </c>
    </row>
    <row r="438" spans="1:8" ht="15.75" x14ac:dyDescent="0.25">
      <c r="A438" s="152" t="s">
        <v>397</v>
      </c>
      <c r="B438" s="152"/>
      <c r="C438" s="160" t="s">
        <v>397</v>
      </c>
      <c r="D438" s="160" t="s">
        <v>397</v>
      </c>
      <c r="E438" s="160" t="s">
        <v>397</v>
      </c>
      <c r="F438" s="160" t="s">
        <v>397</v>
      </c>
      <c r="G438" s="160" t="s">
        <v>397</v>
      </c>
      <c r="H438" s="160" t="s">
        <v>397</v>
      </c>
    </row>
    <row r="439" spans="1:8" ht="15.75" x14ac:dyDescent="0.25">
      <c r="A439" s="148" t="s">
        <v>408</v>
      </c>
      <c r="B439" s="235" t="str">
        <f>C439</f>
        <v>00</v>
      </c>
      <c r="C439" s="229" t="s">
        <v>409</v>
      </c>
      <c r="D439" s="148"/>
      <c r="E439" s="148">
        <v>0</v>
      </c>
      <c r="F439" s="148">
        <v>0</v>
      </c>
      <c r="G439" s="148">
        <v>0</v>
      </c>
      <c r="H439" s="148">
        <v>0</v>
      </c>
    </row>
    <row r="440" spans="1:8" ht="15.75" x14ac:dyDescent="0.25">
      <c r="A440" s="148" t="s">
        <v>410</v>
      </c>
      <c r="B440" s="235" t="str">
        <f t="shared" ref="B440:B503" si="8">C440</f>
        <v>0202</v>
      </c>
      <c r="C440" s="165" t="s">
        <v>612</v>
      </c>
      <c r="D440" s="148">
        <v>0</v>
      </c>
      <c r="E440" s="148">
        <v>0</v>
      </c>
      <c r="F440" s="148">
        <v>0</v>
      </c>
      <c r="G440" s="148">
        <v>0</v>
      </c>
      <c r="H440" s="148">
        <v>0</v>
      </c>
    </row>
    <row r="441" spans="1:8" ht="15.75" x14ac:dyDescent="0.25">
      <c r="A441" s="148" t="s">
        <v>413</v>
      </c>
      <c r="B441" s="235" t="str">
        <f t="shared" si="8"/>
        <v>0303</v>
      </c>
      <c r="C441" s="165" t="s">
        <v>613</v>
      </c>
      <c r="D441" s="148">
        <v>0</v>
      </c>
      <c r="E441" s="148">
        <v>0</v>
      </c>
      <c r="F441" s="148">
        <v>0</v>
      </c>
      <c r="G441" s="148">
        <v>0</v>
      </c>
      <c r="H441" s="148">
        <v>0</v>
      </c>
    </row>
    <row r="442" spans="1:8" ht="15.75" x14ac:dyDescent="0.25">
      <c r="A442" s="148" t="s">
        <v>415</v>
      </c>
      <c r="B442" s="235" t="str">
        <f t="shared" si="8"/>
        <v>0412</v>
      </c>
      <c r="C442" s="165" t="s">
        <v>614</v>
      </c>
      <c r="D442" s="148">
        <v>0</v>
      </c>
      <c r="E442" s="148">
        <v>0</v>
      </c>
      <c r="F442" s="148">
        <v>0</v>
      </c>
      <c r="G442" s="148">
        <v>0</v>
      </c>
      <c r="H442" s="148">
        <v>0</v>
      </c>
    </row>
    <row r="443" spans="1:8" ht="15.75" x14ac:dyDescent="0.25">
      <c r="A443" s="148" t="s">
        <v>417</v>
      </c>
      <c r="B443" s="235" t="str">
        <f t="shared" si="8"/>
        <v>0521</v>
      </c>
      <c r="C443" s="151" t="s">
        <v>615</v>
      </c>
      <c r="D443" s="148">
        <v>0</v>
      </c>
      <c r="E443" s="148">
        <v>0</v>
      </c>
      <c r="F443" s="148">
        <v>0</v>
      </c>
      <c r="G443" s="148">
        <v>0</v>
      </c>
      <c r="H443" s="148">
        <v>0</v>
      </c>
    </row>
    <row r="444" spans="1:8" ht="15.75" x14ac:dyDescent="0.25">
      <c r="A444" s="148" t="s">
        <v>419</v>
      </c>
      <c r="B444" s="235" t="str">
        <f t="shared" si="8"/>
        <v>0603</v>
      </c>
      <c r="C444" s="165" t="s">
        <v>616</v>
      </c>
      <c r="D444" s="148">
        <v>0</v>
      </c>
      <c r="E444" s="148">
        <v>0</v>
      </c>
      <c r="F444" s="148">
        <v>0</v>
      </c>
      <c r="G444" s="148">
        <v>0</v>
      </c>
      <c r="H444" s="148">
        <v>0</v>
      </c>
    </row>
    <row r="445" spans="1:8" ht="15.75" x14ac:dyDescent="0.25">
      <c r="A445" s="148" t="s">
        <v>421</v>
      </c>
      <c r="B445" s="235" t="str">
        <f t="shared" si="8"/>
        <v>0721</v>
      </c>
      <c r="C445" s="151" t="s">
        <v>617</v>
      </c>
      <c r="D445" s="148">
        <v>0</v>
      </c>
      <c r="E445" s="148">
        <v>0</v>
      </c>
      <c r="F445" s="148">
        <v>0</v>
      </c>
      <c r="G445" s="148">
        <v>0</v>
      </c>
      <c r="H445" s="148">
        <v>0</v>
      </c>
    </row>
    <row r="446" spans="1:8" ht="15.75" x14ac:dyDescent="0.25">
      <c r="A446" s="148" t="s">
        <v>423</v>
      </c>
      <c r="B446" s="235" t="str">
        <f t="shared" si="8"/>
        <v>0803</v>
      </c>
      <c r="C446" s="151" t="s">
        <v>618</v>
      </c>
      <c r="D446" s="148">
        <v>0</v>
      </c>
      <c r="E446" s="148">
        <v>0</v>
      </c>
      <c r="F446" s="148">
        <v>0</v>
      </c>
      <c r="G446" s="148">
        <v>0</v>
      </c>
      <c r="H446" s="148">
        <v>0</v>
      </c>
    </row>
    <row r="447" spans="1:8" ht="15.75" x14ac:dyDescent="0.25">
      <c r="A447" s="148" t="s">
        <v>605</v>
      </c>
      <c r="B447" s="235" t="str">
        <f t="shared" si="8"/>
        <v>1012</v>
      </c>
      <c r="C447" s="151" t="s">
        <v>619</v>
      </c>
      <c r="D447" s="148">
        <v>0</v>
      </c>
      <c r="E447" s="148">
        <v>0</v>
      </c>
      <c r="F447" s="148">
        <v>0</v>
      </c>
      <c r="G447" s="148">
        <v>0</v>
      </c>
      <c r="H447" s="148">
        <v>0</v>
      </c>
    </row>
    <row r="448" spans="1:8" ht="15.75" x14ac:dyDescent="0.25">
      <c r="A448" s="148" t="s">
        <v>429</v>
      </c>
      <c r="B448" s="235" t="str">
        <f t="shared" si="8"/>
        <v>1206</v>
      </c>
      <c r="C448" s="165" t="s">
        <v>620</v>
      </c>
      <c r="D448" s="148">
        <v>6486.25</v>
      </c>
      <c r="E448" s="148">
        <v>0</v>
      </c>
      <c r="F448" s="148">
        <v>6486.25</v>
      </c>
      <c r="G448" s="148">
        <v>0</v>
      </c>
      <c r="H448" s="148">
        <v>6486.25</v>
      </c>
    </row>
    <row r="449" spans="1:8" ht="15.75" x14ac:dyDescent="0.25">
      <c r="A449" s="148" t="s">
        <v>432</v>
      </c>
      <c r="B449" s="235" t="str">
        <f t="shared" si="8"/>
        <v>1312</v>
      </c>
      <c r="C449" s="165" t="s">
        <v>621</v>
      </c>
      <c r="D449" s="148">
        <v>0</v>
      </c>
      <c r="E449" s="148">
        <v>0</v>
      </c>
      <c r="F449" s="148">
        <v>0</v>
      </c>
      <c r="G449" s="148">
        <v>0</v>
      </c>
      <c r="H449" s="148">
        <v>0</v>
      </c>
    </row>
    <row r="450" spans="1:8" ht="15.75" x14ac:dyDescent="0.25">
      <c r="A450" s="148" t="s">
        <v>21</v>
      </c>
      <c r="B450" s="235" t="str">
        <f t="shared" si="8"/>
        <v>1524</v>
      </c>
      <c r="C450" s="165" t="s">
        <v>622</v>
      </c>
      <c r="D450" s="148">
        <v>20280</v>
      </c>
      <c r="E450" s="148">
        <v>0</v>
      </c>
      <c r="F450" s="148">
        <v>20280</v>
      </c>
      <c r="G450" s="148">
        <v>0</v>
      </c>
      <c r="H450" s="148">
        <v>20280</v>
      </c>
    </row>
    <row r="451" spans="1:8" ht="15.75" x14ac:dyDescent="0.25">
      <c r="A451" s="148" t="s">
        <v>284</v>
      </c>
      <c r="B451" s="235" t="str">
        <f t="shared" si="8"/>
        <v>1625</v>
      </c>
      <c r="C451" s="151" t="s">
        <v>623</v>
      </c>
      <c r="D451" s="148">
        <v>0</v>
      </c>
      <c r="E451" s="148">
        <v>0</v>
      </c>
      <c r="F451" s="148">
        <v>0</v>
      </c>
      <c r="G451" s="148">
        <v>0</v>
      </c>
      <c r="H451" s="148">
        <v>0</v>
      </c>
    </row>
    <row r="452" spans="1:8" ht="15.75" x14ac:dyDescent="0.25">
      <c r="A452" s="151" t="s">
        <v>436</v>
      </c>
      <c r="B452" s="235" t="str">
        <f t="shared" si="8"/>
        <v>1712</v>
      </c>
      <c r="C452" s="151" t="s">
        <v>624</v>
      </c>
      <c r="D452" s="148">
        <v>0</v>
      </c>
      <c r="E452" s="148">
        <v>0</v>
      </c>
      <c r="F452" s="148">
        <v>0</v>
      </c>
      <c r="G452" s="148">
        <v>0</v>
      </c>
      <c r="H452" s="148">
        <v>0</v>
      </c>
    </row>
    <row r="453" spans="1:8" ht="15.75" x14ac:dyDescent="0.25">
      <c r="A453" s="151" t="s">
        <v>438</v>
      </c>
      <c r="B453" s="235" t="str">
        <f t="shared" si="8"/>
        <v>1841</v>
      </c>
      <c r="C453" s="151" t="s">
        <v>439</v>
      </c>
      <c r="D453" s="148">
        <v>0</v>
      </c>
      <c r="E453" s="148">
        <v>0</v>
      </c>
      <c r="F453" s="148">
        <v>0</v>
      </c>
      <c r="G453" s="148">
        <v>0</v>
      </c>
      <c r="H453" s="148">
        <v>0</v>
      </c>
    </row>
    <row r="454" spans="1:8" ht="15.75" x14ac:dyDescent="0.25">
      <c r="A454" s="148" t="s">
        <v>440</v>
      </c>
      <c r="B454" s="235" t="str">
        <f t="shared" si="8"/>
        <v>2024</v>
      </c>
      <c r="C454" s="151" t="s">
        <v>625</v>
      </c>
      <c r="D454" s="148">
        <v>0</v>
      </c>
      <c r="E454" s="148">
        <v>0</v>
      </c>
      <c r="F454" s="148">
        <v>0</v>
      </c>
      <c r="G454" s="148">
        <v>0</v>
      </c>
      <c r="H454" s="148">
        <v>0</v>
      </c>
    </row>
    <row r="455" spans="1:8" ht="15.75" x14ac:dyDescent="0.25">
      <c r="A455" s="148" t="s">
        <v>442</v>
      </c>
      <c r="B455" s="235" t="str">
        <f t="shared" si="8"/>
        <v>2124</v>
      </c>
      <c r="C455" s="151" t="s">
        <v>626</v>
      </c>
      <c r="D455" s="148">
        <v>0</v>
      </c>
      <c r="E455" s="148">
        <v>0</v>
      </c>
      <c r="F455" s="148">
        <v>0</v>
      </c>
      <c r="G455" s="148">
        <v>0</v>
      </c>
      <c r="H455" s="148">
        <v>0</v>
      </c>
    </row>
    <row r="456" spans="1:8" ht="15.75" x14ac:dyDescent="0.25">
      <c r="A456" s="148" t="s">
        <v>444</v>
      </c>
      <c r="B456" s="235" t="str">
        <f t="shared" si="8"/>
        <v>2225</v>
      </c>
      <c r="C456" s="151" t="s">
        <v>627</v>
      </c>
      <c r="D456" s="148">
        <v>2884.6600000000003</v>
      </c>
      <c r="E456" s="148">
        <v>0</v>
      </c>
      <c r="F456" s="148">
        <v>2884.6600000000003</v>
      </c>
      <c r="G456" s="148">
        <v>0</v>
      </c>
      <c r="H456" s="148">
        <v>2884.6600000000003</v>
      </c>
    </row>
    <row r="457" spans="1:8" ht="15.75" x14ac:dyDescent="0.25">
      <c r="A457" s="148" t="s">
        <v>446</v>
      </c>
      <c r="B457" s="235" t="str">
        <f t="shared" si="8"/>
        <v>2325</v>
      </c>
      <c r="C457" s="151" t="s">
        <v>628</v>
      </c>
      <c r="D457" s="148">
        <v>41382.840000000004</v>
      </c>
      <c r="E457" s="148">
        <v>0</v>
      </c>
      <c r="F457" s="148">
        <v>41382.840000000004</v>
      </c>
      <c r="G457" s="148">
        <v>0</v>
      </c>
      <c r="H457" s="148">
        <v>41382.840000000004</v>
      </c>
    </row>
    <row r="458" spans="1:8" ht="15.75" x14ac:dyDescent="0.25">
      <c r="A458" s="148" t="s">
        <v>448</v>
      </c>
      <c r="B458" s="235" t="str">
        <f t="shared" si="8"/>
        <v>2425</v>
      </c>
      <c r="C458" s="151" t="s">
        <v>629</v>
      </c>
      <c r="D458" s="148">
        <v>383.07</v>
      </c>
      <c r="E458" s="148">
        <v>0</v>
      </c>
      <c r="F458" s="148">
        <v>383.07</v>
      </c>
      <c r="G458" s="148">
        <v>0</v>
      </c>
      <c r="H458" s="148">
        <v>383.07</v>
      </c>
    </row>
    <row r="459" spans="1:8" ht="15.75" x14ac:dyDescent="0.25">
      <c r="A459" s="148" t="s">
        <v>450</v>
      </c>
      <c r="B459" s="235" t="str">
        <f t="shared" si="8"/>
        <v>2504</v>
      </c>
      <c r="C459" s="165" t="s">
        <v>630</v>
      </c>
      <c r="D459" s="148">
        <v>0</v>
      </c>
      <c r="E459" s="148">
        <v>0</v>
      </c>
      <c r="F459" s="148">
        <v>0</v>
      </c>
      <c r="G459" s="148">
        <v>0</v>
      </c>
      <c r="H459" s="148">
        <v>0</v>
      </c>
    </row>
    <row r="460" spans="1:8" ht="15.75" x14ac:dyDescent="0.25">
      <c r="A460" s="148" t="s">
        <v>452</v>
      </c>
      <c r="B460" s="235" t="str">
        <f t="shared" si="8"/>
        <v>2604</v>
      </c>
      <c r="C460" s="165" t="s">
        <v>631</v>
      </c>
      <c r="D460" s="148">
        <v>0</v>
      </c>
      <c r="E460" s="148">
        <v>0</v>
      </c>
      <c r="F460" s="148">
        <v>0</v>
      </c>
      <c r="G460" s="148">
        <v>0</v>
      </c>
      <c r="H460" s="148">
        <v>0</v>
      </c>
    </row>
    <row r="461" spans="1:8" ht="15.75" x14ac:dyDescent="0.25">
      <c r="A461" s="148" t="s">
        <v>454</v>
      </c>
      <c r="B461" s="235" t="str">
        <f t="shared" si="8"/>
        <v>2704</v>
      </c>
      <c r="C461" s="151" t="s">
        <v>632</v>
      </c>
      <c r="D461" s="148">
        <v>0</v>
      </c>
      <c r="E461" s="148">
        <v>0</v>
      </c>
      <c r="F461" s="148">
        <v>0</v>
      </c>
      <c r="G461" s="148">
        <v>0</v>
      </c>
      <c r="H461" s="148">
        <v>0</v>
      </c>
    </row>
    <row r="462" spans="1:8" ht="15.75" x14ac:dyDescent="0.25">
      <c r="A462" s="148" t="s">
        <v>456</v>
      </c>
      <c r="B462" s="235" t="str">
        <f t="shared" si="8"/>
        <v>2824</v>
      </c>
      <c r="C462" s="151" t="s">
        <v>633</v>
      </c>
      <c r="D462" s="148">
        <v>0</v>
      </c>
      <c r="E462" s="148">
        <v>0</v>
      </c>
      <c r="F462" s="148">
        <v>0</v>
      </c>
      <c r="G462" s="148">
        <v>0</v>
      </c>
      <c r="H462" s="148">
        <v>0</v>
      </c>
    </row>
    <row r="463" spans="1:8" ht="15.75" x14ac:dyDescent="0.25">
      <c r="A463" s="148" t="s">
        <v>458</v>
      </c>
      <c r="B463" s="235" t="str">
        <f t="shared" si="8"/>
        <v>2925</v>
      </c>
      <c r="C463" s="165" t="s">
        <v>634</v>
      </c>
      <c r="D463" s="148">
        <v>18.28</v>
      </c>
      <c r="E463" s="148">
        <v>0</v>
      </c>
      <c r="F463" s="148">
        <v>18.28</v>
      </c>
      <c r="G463" s="148">
        <v>0</v>
      </c>
      <c r="H463" s="148">
        <v>18.28</v>
      </c>
    </row>
    <row r="464" spans="1:8" ht="15.75" x14ac:dyDescent="0.25">
      <c r="A464" s="148" t="s">
        <v>460</v>
      </c>
      <c r="B464" s="235" t="str">
        <f t="shared" si="8"/>
        <v>3025</v>
      </c>
      <c r="C464" s="165" t="s">
        <v>635</v>
      </c>
      <c r="D464" s="148">
        <v>11464.08</v>
      </c>
      <c r="E464" s="148">
        <v>0</v>
      </c>
      <c r="F464" s="148">
        <v>11464.08</v>
      </c>
      <c r="G464" s="148">
        <v>0</v>
      </c>
      <c r="H464" s="148">
        <v>11464.08</v>
      </c>
    </row>
    <row r="465" spans="1:8" ht="15.75" x14ac:dyDescent="0.25">
      <c r="A465" s="148" t="s">
        <v>462</v>
      </c>
      <c r="B465" s="235" t="str">
        <f t="shared" si="8"/>
        <v>3225</v>
      </c>
      <c r="C465" s="151" t="s">
        <v>636</v>
      </c>
      <c r="D465" s="148">
        <v>2296.35</v>
      </c>
      <c r="E465" s="148">
        <v>0</v>
      </c>
      <c r="F465" s="148">
        <v>2296.35</v>
      </c>
      <c r="G465" s="148">
        <v>0</v>
      </c>
      <c r="H465" s="148">
        <v>2296.35</v>
      </c>
    </row>
    <row r="466" spans="1:8" ht="15.75" x14ac:dyDescent="0.25">
      <c r="A466" s="148" t="s">
        <v>464</v>
      </c>
      <c r="B466" s="235" t="str">
        <f t="shared" si="8"/>
        <v>3304</v>
      </c>
      <c r="C466" s="165" t="s">
        <v>637</v>
      </c>
      <c r="D466" s="148">
        <v>0</v>
      </c>
      <c r="E466" s="148">
        <v>0</v>
      </c>
      <c r="F466" s="148">
        <v>0</v>
      </c>
      <c r="G466" s="148">
        <v>0</v>
      </c>
      <c r="H466" s="148">
        <v>0</v>
      </c>
    </row>
    <row r="467" spans="1:8" ht="15.75" x14ac:dyDescent="0.25">
      <c r="A467" s="148" t="s">
        <v>466</v>
      </c>
      <c r="B467" s="235" t="str">
        <f t="shared" si="8"/>
        <v>3425</v>
      </c>
      <c r="C467" s="151" t="s">
        <v>638</v>
      </c>
      <c r="D467" s="148">
        <v>408.78</v>
      </c>
      <c r="E467" s="148">
        <v>0</v>
      </c>
      <c r="F467" s="148">
        <v>408.78</v>
      </c>
      <c r="G467" s="148">
        <v>0</v>
      </c>
      <c r="H467" s="148">
        <v>408.78</v>
      </c>
    </row>
    <row r="468" spans="1:8" ht="15.75" x14ac:dyDescent="0.25">
      <c r="A468" s="148" t="s">
        <v>468</v>
      </c>
      <c r="B468" s="235" t="str">
        <f t="shared" si="8"/>
        <v>3525</v>
      </c>
      <c r="C468" s="151" t="s">
        <v>639</v>
      </c>
      <c r="D468" s="148">
        <v>0</v>
      </c>
      <c r="E468" s="148">
        <v>0</v>
      </c>
      <c r="F468" s="148">
        <v>0</v>
      </c>
      <c r="G468" s="148">
        <v>0</v>
      </c>
      <c r="H468" s="148">
        <v>0</v>
      </c>
    </row>
    <row r="469" spans="1:8" ht="15.75" x14ac:dyDescent="0.25">
      <c r="A469" s="148" t="s">
        <v>470</v>
      </c>
      <c r="B469" s="235" t="str">
        <f t="shared" si="8"/>
        <v>3614</v>
      </c>
      <c r="C469" s="151" t="s">
        <v>640</v>
      </c>
      <c r="D469" s="148">
        <v>0</v>
      </c>
      <c r="E469" s="148">
        <v>0</v>
      </c>
      <c r="F469" s="148">
        <v>0</v>
      </c>
      <c r="G469" s="148">
        <v>0</v>
      </c>
      <c r="H469" s="148">
        <v>0</v>
      </c>
    </row>
    <row r="470" spans="1:8" ht="15.75" x14ac:dyDescent="0.25">
      <c r="A470" s="148" t="s">
        <v>472</v>
      </c>
      <c r="B470" s="235" t="str">
        <f t="shared" si="8"/>
        <v>3725</v>
      </c>
      <c r="C470" s="151" t="s">
        <v>641</v>
      </c>
      <c r="D470" s="148">
        <v>246.99</v>
      </c>
      <c r="E470" s="148">
        <v>0</v>
      </c>
      <c r="F470" s="148">
        <v>246.99</v>
      </c>
      <c r="G470" s="148">
        <v>0</v>
      </c>
      <c r="H470" s="148">
        <v>246.99</v>
      </c>
    </row>
    <row r="471" spans="1:8" ht="15.75" x14ac:dyDescent="0.25">
      <c r="A471" s="148" t="s">
        <v>474</v>
      </c>
      <c r="B471" s="235" t="str">
        <f t="shared" si="8"/>
        <v>3813</v>
      </c>
      <c r="C471" s="151" t="s">
        <v>642</v>
      </c>
      <c r="D471" s="148">
        <v>0</v>
      </c>
      <c r="E471" s="148">
        <v>0</v>
      </c>
      <c r="F471" s="148">
        <v>0</v>
      </c>
      <c r="G471" s="148">
        <v>0</v>
      </c>
      <c r="H471" s="148">
        <v>0</v>
      </c>
    </row>
    <row r="472" spans="1:8" ht="15.75" x14ac:dyDescent="0.25">
      <c r="A472" s="148" t="s">
        <v>476</v>
      </c>
      <c r="B472" s="235" t="str">
        <f t="shared" si="8"/>
        <v>3925</v>
      </c>
      <c r="C472" s="151" t="s">
        <v>643</v>
      </c>
      <c r="D472" s="148">
        <v>0</v>
      </c>
      <c r="E472" s="148">
        <v>0</v>
      </c>
      <c r="F472" s="148">
        <v>0</v>
      </c>
      <c r="G472" s="148">
        <v>0</v>
      </c>
      <c r="H472" s="148">
        <v>0</v>
      </c>
    </row>
    <row r="473" spans="1:8" ht="15.75" x14ac:dyDescent="0.25">
      <c r="A473" s="148" t="s">
        <v>478</v>
      </c>
      <c r="B473" s="235" t="str">
        <f t="shared" si="8"/>
        <v>4019</v>
      </c>
      <c r="C473" s="151" t="s">
        <v>644</v>
      </c>
      <c r="D473" s="148">
        <v>838.08</v>
      </c>
      <c r="E473" s="148">
        <v>0</v>
      </c>
      <c r="F473" s="148">
        <v>838.08</v>
      </c>
      <c r="G473" s="148">
        <v>0</v>
      </c>
      <c r="H473" s="148">
        <v>838.08</v>
      </c>
    </row>
    <row r="474" spans="1:8" ht="15.75" x14ac:dyDescent="0.25">
      <c r="A474" s="148" t="s">
        <v>481</v>
      </c>
      <c r="B474" s="235" t="str">
        <f t="shared" si="8"/>
        <v>4125</v>
      </c>
      <c r="C474" s="165" t="s">
        <v>484</v>
      </c>
      <c r="D474" s="148">
        <v>148529.79999999999</v>
      </c>
      <c r="E474" s="148">
        <v>0</v>
      </c>
      <c r="F474" s="148">
        <v>148529.79999999999</v>
      </c>
      <c r="G474" s="148">
        <v>0</v>
      </c>
      <c r="H474" s="148">
        <v>148529.79999999999</v>
      </c>
    </row>
    <row r="475" spans="1:8" ht="15.75" x14ac:dyDescent="0.25">
      <c r="A475" s="148" t="s">
        <v>481</v>
      </c>
      <c r="B475" s="235" t="str">
        <f t="shared" si="8"/>
        <v>4101A</v>
      </c>
      <c r="C475" s="165" t="s">
        <v>645</v>
      </c>
      <c r="D475" s="148">
        <v>0</v>
      </c>
      <c r="E475" s="148">
        <v>0</v>
      </c>
      <c r="F475" s="148">
        <v>0</v>
      </c>
      <c r="G475" s="148">
        <v>0</v>
      </c>
      <c r="H475" s="148">
        <v>0</v>
      </c>
    </row>
    <row r="476" spans="1:8" ht="15.75" x14ac:dyDescent="0.25">
      <c r="A476" s="148" t="s">
        <v>485</v>
      </c>
      <c r="B476" s="235" t="str">
        <f t="shared" si="8"/>
        <v>4212</v>
      </c>
      <c r="C476" s="165" t="s">
        <v>646</v>
      </c>
      <c r="D476" s="148">
        <v>1752.3200000000002</v>
      </c>
      <c r="E476" s="148">
        <v>0</v>
      </c>
      <c r="F476" s="148">
        <v>1752.3200000000002</v>
      </c>
      <c r="G476" s="148">
        <v>0</v>
      </c>
      <c r="H476" s="148">
        <v>1752.3200000000002</v>
      </c>
    </row>
    <row r="477" spans="1:8" ht="15.75" x14ac:dyDescent="0.25">
      <c r="A477" s="148" t="s">
        <v>248</v>
      </c>
      <c r="B477" s="235" t="str">
        <f t="shared" si="8"/>
        <v>4312</v>
      </c>
      <c r="C477" s="165" t="s">
        <v>647</v>
      </c>
      <c r="D477" s="148">
        <v>126990.81</v>
      </c>
      <c r="E477" s="148">
        <v>0</v>
      </c>
      <c r="F477" s="148">
        <v>126990.81</v>
      </c>
      <c r="G477" s="148">
        <v>0</v>
      </c>
      <c r="H477" s="148">
        <v>126990.81</v>
      </c>
    </row>
    <row r="478" spans="1:8" ht="15.75" x14ac:dyDescent="0.25">
      <c r="A478" s="148" t="s">
        <v>248</v>
      </c>
      <c r="B478" s="235" t="str">
        <f t="shared" si="8"/>
        <v>4301A</v>
      </c>
      <c r="C478" s="165" t="s">
        <v>648</v>
      </c>
      <c r="D478" s="148">
        <v>0</v>
      </c>
      <c r="E478" s="148">
        <v>0</v>
      </c>
      <c r="F478" s="148">
        <v>0</v>
      </c>
      <c r="G478" s="148">
        <v>0</v>
      </c>
      <c r="H478" s="148">
        <v>0</v>
      </c>
    </row>
    <row r="479" spans="1:8" ht="15.75" x14ac:dyDescent="0.25">
      <c r="A479" s="148" t="s">
        <v>489</v>
      </c>
      <c r="B479" s="235" t="str">
        <f t="shared" si="8"/>
        <v>4411</v>
      </c>
      <c r="C479" s="165" t="s">
        <v>649</v>
      </c>
      <c r="D479" s="148">
        <v>0</v>
      </c>
      <c r="E479" s="148">
        <v>0</v>
      </c>
      <c r="F479" s="148">
        <v>0</v>
      </c>
      <c r="G479" s="148">
        <v>0</v>
      </c>
      <c r="H479" s="148">
        <v>0</v>
      </c>
    </row>
    <row r="480" spans="1:8" ht="15.75" x14ac:dyDescent="0.25">
      <c r="A480" s="148" t="s">
        <v>491</v>
      </c>
      <c r="B480" s="235" t="str">
        <f t="shared" si="8"/>
        <v>4512</v>
      </c>
      <c r="C480" s="165" t="s">
        <v>650</v>
      </c>
      <c r="D480" s="148">
        <v>0</v>
      </c>
      <c r="E480" s="148">
        <v>0</v>
      </c>
      <c r="F480" s="148">
        <v>0</v>
      </c>
      <c r="G480" s="148">
        <v>0</v>
      </c>
      <c r="H480" s="148">
        <v>0</v>
      </c>
    </row>
    <row r="481" spans="1:8" ht="15.75" x14ac:dyDescent="0.25">
      <c r="A481" s="148" t="s">
        <v>493</v>
      </c>
      <c r="B481" s="235" t="str">
        <f t="shared" si="8"/>
        <v>4619</v>
      </c>
      <c r="C481" s="165" t="s">
        <v>651</v>
      </c>
      <c r="D481" s="148">
        <v>1212.94</v>
      </c>
      <c r="E481" s="148">
        <v>0</v>
      </c>
      <c r="F481" s="148">
        <v>1212.94</v>
      </c>
      <c r="G481" s="148">
        <v>0</v>
      </c>
      <c r="H481" s="148">
        <v>1212.94</v>
      </c>
    </row>
    <row r="482" spans="1:8" ht="15.75" x14ac:dyDescent="0.25">
      <c r="A482" s="148" t="s">
        <v>495</v>
      </c>
      <c r="B482" s="235" t="str">
        <f t="shared" si="8"/>
        <v>4714</v>
      </c>
      <c r="C482" s="165" t="s">
        <v>652</v>
      </c>
      <c r="D482" s="148">
        <v>75.28</v>
      </c>
      <c r="E482" s="148">
        <v>0</v>
      </c>
      <c r="F482" s="148">
        <v>75.28</v>
      </c>
      <c r="G482" s="148">
        <v>0</v>
      </c>
      <c r="H482" s="148">
        <v>75.28</v>
      </c>
    </row>
    <row r="483" spans="1:8" ht="15.75" x14ac:dyDescent="0.25">
      <c r="A483" s="148" t="s">
        <v>497</v>
      </c>
      <c r="B483" s="235" t="str">
        <f t="shared" si="8"/>
        <v>4818</v>
      </c>
      <c r="C483" s="165" t="s">
        <v>653</v>
      </c>
      <c r="D483" s="148">
        <v>22479.56</v>
      </c>
      <c r="E483" s="148">
        <v>0</v>
      </c>
      <c r="F483" s="148">
        <v>22479.56</v>
      </c>
      <c r="G483" s="148">
        <v>0</v>
      </c>
      <c r="H483" s="148">
        <v>22479.56</v>
      </c>
    </row>
    <row r="484" spans="1:8" ht="15.75" x14ac:dyDescent="0.25">
      <c r="A484" s="148" t="s">
        <v>499</v>
      </c>
      <c r="B484" s="235" t="str">
        <f t="shared" si="8"/>
        <v>4925</v>
      </c>
      <c r="C484" s="165" t="s">
        <v>654</v>
      </c>
      <c r="D484" s="148">
        <v>0</v>
      </c>
      <c r="E484" s="148">
        <v>0</v>
      </c>
      <c r="F484" s="148">
        <v>0</v>
      </c>
      <c r="G484" s="148">
        <v>0</v>
      </c>
      <c r="H484" s="148">
        <v>0</v>
      </c>
    </row>
    <row r="485" spans="1:8" ht="15.75" x14ac:dyDescent="0.25">
      <c r="A485" s="148" t="s">
        <v>501</v>
      </c>
      <c r="B485" s="235" t="str">
        <f t="shared" si="8"/>
        <v>5021</v>
      </c>
      <c r="C485" s="165" t="s">
        <v>655</v>
      </c>
      <c r="D485" s="148">
        <v>0</v>
      </c>
      <c r="E485" s="148">
        <v>0</v>
      </c>
      <c r="F485" s="148">
        <v>0</v>
      </c>
      <c r="G485" s="148">
        <v>0</v>
      </c>
      <c r="H485" s="148">
        <v>0</v>
      </c>
    </row>
    <row r="486" spans="1:8" ht="15.75" x14ac:dyDescent="0.25">
      <c r="A486" s="148" t="s">
        <v>503</v>
      </c>
      <c r="B486" s="235" t="str">
        <f t="shared" si="8"/>
        <v>5119</v>
      </c>
      <c r="C486" s="165" t="s">
        <v>656</v>
      </c>
      <c r="D486" s="148">
        <v>60506.630000000005</v>
      </c>
      <c r="E486" s="148">
        <v>0</v>
      </c>
      <c r="F486" s="148">
        <v>60506.630000000005</v>
      </c>
      <c r="G486" s="148">
        <v>0</v>
      </c>
      <c r="H486" s="148">
        <v>60506.630000000005</v>
      </c>
    </row>
    <row r="487" spans="1:8" ht="15.75" x14ac:dyDescent="0.25">
      <c r="A487" s="148" t="s">
        <v>505</v>
      </c>
      <c r="B487" s="235" t="str">
        <f t="shared" si="8"/>
        <v>5221</v>
      </c>
      <c r="C487" s="165" t="s">
        <v>657</v>
      </c>
      <c r="D487" s="148">
        <v>0</v>
      </c>
      <c r="E487" s="148">
        <v>0</v>
      </c>
      <c r="F487" s="148">
        <v>0</v>
      </c>
      <c r="G487" s="148">
        <v>0</v>
      </c>
      <c r="H487" s="148">
        <v>0</v>
      </c>
    </row>
    <row r="488" spans="1:8" ht="15.75" x14ac:dyDescent="0.25">
      <c r="A488" s="148" t="s">
        <v>507</v>
      </c>
      <c r="B488" s="235" t="str">
        <f t="shared" si="8"/>
        <v>5321</v>
      </c>
      <c r="C488" s="165" t="s">
        <v>658</v>
      </c>
      <c r="D488" s="148">
        <v>4953.33</v>
      </c>
      <c r="E488" s="148">
        <v>0</v>
      </c>
      <c r="F488" s="148">
        <v>4953.33</v>
      </c>
      <c r="G488" s="148">
        <v>0</v>
      </c>
      <c r="H488" s="148">
        <v>4953.33</v>
      </c>
    </row>
    <row r="489" spans="1:8" ht="15.75" x14ac:dyDescent="0.25">
      <c r="A489" s="148" t="s">
        <v>270</v>
      </c>
      <c r="B489" s="235" t="str">
        <f t="shared" si="8"/>
        <v>5411</v>
      </c>
      <c r="C489" s="165" t="s">
        <v>659</v>
      </c>
      <c r="D489" s="148">
        <v>0</v>
      </c>
      <c r="E489" s="148">
        <v>0</v>
      </c>
      <c r="F489" s="148">
        <v>0</v>
      </c>
      <c r="G489" s="148">
        <v>0</v>
      </c>
      <c r="H489" s="148">
        <v>0</v>
      </c>
    </row>
    <row r="490" spans="1:8" ht="15.75" x14ac:dyDescent="0.25">
      <c r="A490" s="148" t="s">
        <v>264</v>
      </c>
      <c r="B490" s="235" t="str">
        <f t="shared" si="8"/>
        <v>5522</v>
      </c>
      <c r="C490" s="165" t="s">
        <v>660</v>
      </c>
      <c r="D490" s="148">
        <v>0</v>
      </c>
      <c r="E490" s="148">
        <v>0</v>
      </c>
      <c r="F490" s="148">
        <v>0</v>
      </c>
      <c r="G490" s="148">
        <v>0</v>
      </c>
      <c r="H490" s="148">
        <v>0</v>
      </c>
    </row>
    <row r="491" spans="1:8" ht="15.75" x14ac:dyDescent="0.25">
      <c r="A491" s="148" t="s">
        <v>276</v>
      </c>
      <c r="B491" s="235" t="str">
        <f t="shared" si="8"/>
        <v>5721</v>
      </c>
      <c r="C491" s="165" t="s">
        <v>661</v>
      </c>
      <c r="D491" s="148">
        <v>0</v>
      </c>
      <c r="E491" s="148">
        <v>0</v>
      </c>
      <c r="F491" s="148">
        <v>0</v>
      </c>
      <c r="G491" s="148">
        <v>0</v>
      </c>
      <c r="H491" s="148">
        <v>0</v>
      </c>
    </row>
    <row r="492" spans="1:8" ht="15.75" x14ac:dyDescent="0.25">
      <c r="A492" s="148" t="s">
        <v>512</v>
      </c>
      <c r="B492" s="235" t="str">
        <f t="shared" si="8"/>
        <v>5801A</v>
      </c>
      <c r="C492" s="165" t="s">
        <v>662</v>
      </c>
      <c r="D492" s="148">
        <v>332501.99</v>
      </c>
      <c r="E492" s="148">
        <v>0</v>
      </c>
      <c r="F492" s="148">
        <v>332501.99</v>
      </c>
      <c r="G492" s="148">
        <v>0</v>
      </c>
      <c r="H492" s="148">
        <v>332501.99</v>
      </c>
    </row>
    <row r="493" spans="1:8" ht="15.75" x14ac:dyDescent="0.25">
      <c r="A493" s="148" t="s">
        <v>515</v>
      </c>
      <c r="B493" s="235" t="str">
        <f t="shared" si="8"/>
        <v>5921</v>
      </c>
      <c r="C493" s="165" t="s">
        <v>663</v>
      </c>
      <c r="D493" s="148">
        <v>0</v>
      </c>
      <c r="E493" s="148">
        <v>0</v>
      </c>
      <c r="F493" s="148">
        <v>0</v>
      </c>
      <c r="G493" s="148">
        <v>0</v>
      </c>
      <c r="H493" s="148">
        <v>0</v>
      </c>
    </row>
    <row r="494" spans="1:8" ht="15.75" x14ac:dyDescent="0.25">
      <c r="A494" s="148" t="s">
        <v>274</v>
      </c>
      <c r="B494" s="235" t="str">
        <f t="shared" si="8"/>
        <v>6021</v>
      </c>
      <c r="C494" s="151" t="s">
        <v>664</v>
      </c>
      <c r="D494" s="148">
        <v>0</v>
      </c>
      <c r="E494" s="148">
        <v>0</v>
      </c>
      <c r="F494" s="148">
        <v>0</v>
      </c>
      <c r="G494" s="148">
        <v>0</v>
      </c>
      <c r="H494" s="148">
        <v>0</v>
      </c>
    </row>
    <row r="495" spans="1:8" ht="15.75" x14ac:dyDescent="0.25">
      <c r="A495" s="148" t="s">
        <v>518</v>
      </c>
      <c r="B495" s="235" t="str">
        <f t="shared" si="8"/>
        <v>6121</v>
      </c>
      <c r="C495" s="151" t="s">
        <v>665</v>
      </c>
      <c r="D495" s="148">
        <v>0</v>
      </c>
      <c r="E495" s="148">
        <v>0</v>
      </c>
      <c r="F495" s="148">
        <v>0</v>
      </c>
      <c r="G495" s="148">
        <v>0</v>
      </c>
      <c r="H495" s="148">
        <v>0</v>
      </c>
    </row>
    <row r="496" spans="1:8" ht="15.75" x14ac:dyDescent="0.25">
      <c r="A496" s="148" t="s">
        <v>520</v>
      </c>
      <c r="B496" s="235" t="str">
        <f t="shared" si="8"/>
        <v>6225</v>
      </c>
      <c r="C496" s="165" t="s">
        <v>666</v>
      </c>
      <c r="D496" s="148">
        <v>98.5</v>
      </c>
      <c r="E496" s="148">
        <v>0</v>
      </c>
      <c r="F496" s="148">
        <v>98.5</v>
      </c>
      <c r="G496" s="148">
        <v>0</v>
      </c>
      <c r="H496" s="148">
        <v>98.5</v>
      </c>
    </row>
    <row r="497" spans="1:8" ht="15.75" x14ac:dyDescent="0.25">
      <c r="A497" s="148" t="s">
        <v>522</v>
      </c>
      <c r="B497" s="235" t="str">
        <f t="shared" si="8"/>
        <v>6325</v>
      </c>
      <c r="C497" s="165" t="s">
        <v>667</v>
      </c>
      <c r="D497" s="148">
        <v>0</v>
      </c>
      <c r="E497" s="148">
        <v>0</v>
      </c>
      <c r="F497" s="148">
        <v>0</v>
      </c>
      <c r="G497" s="148">
        <v>0</v>
      </c>
      <c r="H497" s="148">
        <v>0</v>
      </c>
    </row>
    <row r="498" spans="1:8" ht="15.75" x14ac:dyDescent="0.25">
      <c r="A498" s="148" t="s">
        <v>524</v>
      </c>
      <c r="B498" s="235" t="str">
        <f t="shared" si="8"/>
        <v>6408</v>
      </c>
      <c r="C498" s="165" t="s">
        <v>668</v>
      </c>
      <c r="D498" s="148">
        <v>0</v>
      </c>
      <c r="E498" s="148">
        <v>0</v>
      </c>
      <c r="F498" s="148">
        <v>0</v>
      </c>
      <c r="G498" s="148">
        <v>7695.18</v>
      </c>
      <c r="H498" s="148">
        <v>7695.18</v>
      </c>
    </row>
    <row r="499" spans="1:8" ht="15.75" x14ac:dyDescent="0.25">
      <c r="A499" s="148" t="s">
        <v>526</v>
      </c>
      <c r="B499" s="235" t="str">
        <f t="shared" si="8"/>
        <v>65</v>
      </c>
      <c r="C499" s="165" t="s">
        <v>669</v>
      </c>
      <c r="D499" s="148">
        <v>0</v>
      </c>
      <c r="E499" s="148">
        <v>0</v>
      </c>
      <c r="F499" s="148">
        <v>0</v>
      </c>
      <c r="G499" s="148">
        <v>0</v>
      </c>
      <c r="H499" s="148">
        <v>0</v>
      </c>
    </row>
    <row r="500" spans="1:8" ht="15.75" x14ac:dyDescent="0.25">
      <c r="A500" s="148" t="s">
        <v>528</v>
      </c>
      <c r="B500" s="235" t="str">
        <f t="shared" si="8"/>
        <v>66</v>
      </c>
      <c r="C500" s="165" t="s">
        <v>670</v>
      </c>
      <c r="D500" s="148">
        <v>0</v>
      </c>
      <c r="E500" s="148">
        <v>0</v>
      </c>
      <c r="F500" s="148">
        <v>0</v>
      </c>
      <c r="G500" s="148">
        <v>0</v>
      </c>
      <c r="H500" s="148">
        <v>0</v>
      </c>
    </row>
    <row r="501" spans="1:8" ht="15.75" x14ac:dyDescent="0.25">
      <c r="A501" s="148" t="s">
        <v>530</v>
      </c>
      <c r="B501" s="235" t="str">
        <f t="shared" si="8"/>
        <v>6711</v>
      </c>
      <c r="C501" s="165" t="s">
        <v>671</v>
      </c>
      <c r="D501" s="148">
        <v>193.28</v>
      </c>
      <c r="E501" s="148">
        <v>0</v>
      </c>
      <c r="F501" s="148">
        <v>193.28</v>
      </c>
      <c r="G501" s="148">
        <v>0</v>
      </c>
      <c r="H501" s="148">
        <v>193.28</v>
      </c>
    </row>
    <row r="502" spans="1:8" ht="15.75" x14ac:dyDescent="0.25">
      <c r="A502" s="148" t="s">
        <v>672</v>
      </c>
      <c r="B502" s="235">
        <f t="shared" si="8"/>
        <v>6825</v>
      </c>
      <c r="C502" s="165">
        <v>6825</v>
      </c>
      <c r="D502" s="148">
        <v>442.3</v>
      </c>
      <c r="E502" s="148">
        <v>0</v>
      </c>
      <c r="F502" s="148">
        <v>442.3</v>
      </c>
      <c r="G502" s="148">
        <v>0</v>
      </c>
      <c r="H502" s="148">
        <v>442.3</v>
      </c>
    </row>
    <row r="503" spans="1:8" ht="15.75" x14ac:dyDescent="0.25">
      <c r="A503" s="148" t="s">
        <v>535</v>
      </c>
      <c r="B503" s="235" t="str">
        <f t="shared" si="8"/>
        <v>7209</v>
      </c>
      <c r="C503" s="165" t="s">
        <v>673</v>
      </c>
      <c r="D503" s="148">
        <v>746.1</v>
      </c>
      <c r="E503" s="148">
        <v>0</v>
      </c>
      <c r="F503" s="148">
        <v>746.1</v>
      </c>
      <c r="G503" s="148">
        <v>0</v>
      </c>
      <c r="H503" s="148">
        <v>746.1</v>
      </c>
    </row>
    <row r="504" spans="1:8" ht="15.75" x14ac:dyDescent="0.25">
      <c r="A504" s="148" t="s">
        <v>347</v>
      </c>
      <c r="B504" s="235" t="str">
        <f t="shared" ref="B504:B528" si="9">C504</f>
        <v>7305</v>
      </c>
      <c r="C504" s="165" t="s">
        <v>674</v>
      </c>
      <c r="D504" s="148">
        <v>0</v>
      </c>
      <c r="E504" s="148">
        <v>0</v>
      </c>
      <c r="F504" s="148">
        <v>0</v>
      </c>
      <c r="G504" s="148">
        <v>0</v>
      </c>
      <c r="H504" s="148">
        <v>0</v>
      </c>
    </row>
    <row r="505" spans="1:8" ht="15.75" x14ac:dyDescent="0.25">
      <c r="A505" s="148" t="s">
        <v>538</v>
      </c>
      <c r="B505" s="235" t="str">
        <f t="shared" si="9"/>
        <v>7405</v>
      </c>
      <c r="C505" s="165" t="s">
        <v>675</v>
      </c>
      <c r="D505" s="148">
        <v>3268.0099999999998</v>
      </c>
      <c r="E505" s="148">
        <v>0</v>
      </c>
      <c r="F505" s="148">
        <v>3268.0099999999998</v>
      </c>
      <c r="G505" s="148">
        <v>0</v>
      </c>
      <c r="H505" s="148">
        <v>3268.0099999999998</v>
      </c>
    </row>
    <row r="506" spans="1:8" ht="15.75" x14ac:dyDescent="0.25">
      <c r="A506" s="148" t="s">
        <v>538</v>
      </c>
      <c r="B506" s="235" t="str">
        <f t="shared" si="9"/>
        <v>7401A</v>
      </c>
      <c r="C506" s="165" t="s">
        <v>676</v>
      </c>
      <c r="D506" s="148">
        <v>0</v>
      </c>
      <c r="E506" s="148">
        <v>0</v>
      </c>
      <c r="F506" s="148">
        <v>0</v>
      </c>
      <c r="G506" s="148">
        <v>0</v>
      </c>
      <c r="H506" s="148">
        <v>0</v>
      </c>
    </row>
    <row r="507" spans="1:8" ht="15.75" x14ac:dyDescent="0.25">
      <c r="A507" s="148" t="s">
        <v>541</v>
      </c>
      <c r="B507" s="235" t="str">
        <f t="shared" si="9"/>
        <v>7511</v>
      </c>
      <c r="C507" s="151" t="s">
        <v>677</v>
      </c>
      <c r="D507" s="148">
        <v>166.82</v>
      </c>
      <c r="E507" s="148">
        <v>0</v>
      </c>
      <c r="F507" s="148">
        <v>166.82</v>
      </c>
      <c r="G507" s="148">
        <v>0</v>
      </c>
      <c r="H507" s="148">
        <v>166.82</v>
      </c>
    </row>
    <row r="508" spans="1:8" ht="15.75" x14ac:dyDescent="0.25">
      <c r="A508" s="148" t="s">
        <v>541</v>
      </c>
      <c r="B508" s="235" t="str">
        <f t="shared" si="9"/>
        <v>7501A</v>
      </c>
      <c r="C508" s="151" t="s">
        <v>678</v>
      </c>
      <c r="D508" s="148">
        <v>0</v>
      </c>
      <c r="E508" s="148">
        <v>0</v>
      </c>
      <c r="F508" s="148">
        <v>0</v>
      </c>
      <c r="G508" s="148">
        <v>0</v>
      </c>
      <c r="H508" s="148">
        <v>0</v>
      </c>
    </row>
    <row r="509" spans="1:8" ht="15.75" x14ac:dyDescent="0.25">
      <c r="A509" s="148" t="s">
        <v>544</v>
      </c>
      <c r="B509" s="235" t="str">
        <f t="shared" si="9"/>
        <v>7913</v>
      </c>
      <c r="C509" s="165" t="s">
        <v>679</v>
      </c>
      <c r="D509" s="148">
        <v>0</v>
      </c>
      <c r="E509" s="148">
        <v>0</v>
      </c>
      <c r="F509" s="148">
        <v>0</v>
      </c>
      <c r="G509" s="148">
        <v>0</v>
      </c>
      <c r="H509" s="148">
        <v>0</v>
      </c>
    </row>
    <row r="510" spans="1:8" ht="15.75" x14ac:dyDescent="0.25">
      <c r="A510" s="148" t="s">
        <v>680</v>
      </c>
      <c r="B510" s="235">
        <f t="shared" si="9"/>
        <v>8025</v>
      </c>
      <c r="C510" s="165">
        <v>8025</v>
      </c>
      <c r="D510" s="148">
        <v>413.34</v>
      </c>
      <c r="E510" s="148">
        <v>0</v>
      </c>
      <c r="F510" s="148">
        <v>413.34</v>
      </c>
      <c r="G510" s="148">
        <v>0</v>
      </c>
      <c r="H510" s="148">
        <v>413.34</v>
      </c>
    </row>
    <row r="511" spans="1:8" ht="15.75" x14ac:dyDescent="0.25">
      <c r="A511" s="148" t="s">
        <v>548</v>
      </c>
      <c r="B511" s="235" t="str">
        <f t="shared" si="9"/>
        <v>8125</v>
      </c>
      <c r="C511" s="165" t="s">
        <v>681</v>
      </c>
      <c r="D511" s="148">
        <v>0</v>
      </c>
      <c r="E511" s="148">
        <v>0</v>
      </c>
      <c r="F511" s="148">
        <v>0</v>
      </c>
      <c r="G511" s="148">
        <v>0</v>
      </c>
      <c r="H511" s="148">
        <v>0</v>
      </c>
    </row>
    <row r="512" spans="1:8" ht="15.75" x14ac:dyDescent="0.25">
      <c r="A512" s="148" t="s">
        <v>553</v>
      </c>
      <c r="B512" s="235" t="str">
        <f t="shared" si="9"/>
        <v>8811</v>
      </c>
      <c r="C512" s="165" t="s">
        <v>682</v>
      </c>
      <c r="D512" s="148">
        <v>0</v>
      </c>
      <c r="E512" s="148">
        <v>0</v>
      </c>
      <c r="F512" s="148">
        <v>0</v>
      </c>
      <c r="G512" s="148">
        <v>0</v>
      </c>
      <c r="H512" s="148">
        <v>0</v>
      </c>
    </row>
    <row r="513" spans="1:8" ht="15.75" x14ac:dyDescent="0.25">
      <c r="A513" s="148" t="s">
        <v>555</v>
      </c>
      <c r="B513" s="235" t="str">
        <f t="shared" si="9"/>
        <v>9025</v>
      </c>
      <c r="C513" s="151" t="s">
        <v>683</v>
      </c>
      <c r="D513" s="148">
        <v>0</v>
      </c>
      <c r="E513" s="148">
        <v>0</v>
      </c>
      <c r="F513" s="148">
        <v>0</v>
      </c>
      <c r="G513" s="148">
        <v>0</v>
      </c>
      <c r="H513" s="148">
        <v>0</v>
      </c>
    </row>
    <row r="514" spans="1:8" ht="15.75" x14ac:dyDescent="0.25">
      <c r="A514" s="148" t="s">
        <v>557</v>
      </c>
      <c r="B514" s="235" t="str">
        <f t="shared" si="9"/>
        <v>9202</v>
      </c>
      <c r="C514" s="151" t="s">
        <v>684</v>
      </c>
      <c r="D514" s="148">
        <v>0</v>
      </c>
      <c r="E514" s="148">
        <v>0</v>
      </c>
      <c r="F514" s="148">
        <v>0</v>
      </c>
      <c r="G514" s="148">
        <v>0</v>
      </c>
      <c r="H514" s="148">
        <v>0</v>
      </c>
    </row>
    <row r="515" spans="1:8" ht="15.75" x14ac:dyDescent="0.25">
      <c r="A515" s="148" t="s">
        <v>559</v>
      </c>
      <c r="B515" s="235" t="str">
        <f t="shared" si="9"/>
        <v>9302</v>
      </c>
      <c r="C515" s="151" t="s">
        <v>685</v>
      </c>
      <c r="D515" s="148">
        <v>0</v>
      </c>
      <c r="E515" s="148">
        <v>0</v>
      </c>
      <c r="F515" s="148">
        <v>0</v>
      </c>
      <c r="G515" s="148">
        <v>0</v>
      </c>
      <c r="H515" s="148">
        <v>0</v>
      </c>
    </row>
    <row r="516" spans="1:8" ht="15.75" x14ac:dyDescent="0.25">
      <c r="A516" s="148" t="s">
        <v>561</v>
      </c>
      <c r="B516" s="235" t="str">
        <f t="shared" si="9"/>
        <v>9425</v>
      </c>
      <c r="C516" s="151" t="s">
        <v>686</v>
      </c>
      <c r="D516" s="148">
        <v>0</v>
      </c>
      <c r="E516" s="148">
        <v>0</v>
      </c>
      <c r="F516" s="148">
        <v>0</v>
      </c>
      <c r="G516" s="148">
        <v>0</v>
      </c>
      <c r="H516" s="148">
        <v>0</v>
      </c>
    </row>
    <row r="517" spans="1:8" ht="15.75" x14ac:dyDescent="0.25">
      <c r="A517" s="148" t="s">
        <v>563</v>
      </c>
      <c r="B517" s="235" t="str">
        <f t="shared" si="9"/>
        <v>9601A</v>
      </c>
      <c r="C517" s="151" t="s">
        <v>687</v>
      </c>
      <c r="D517" s="148">
        <v>0</v>
      </c>
      <c r="E517" s="148">
        <v>0</v>
      </c>
      <c r="F517" s="148">
        <v>0</v>
      </c>
      <c r="G517" s="148">
        <v>0</v>
      </c>
      <c r="H517" s="148">
        <v>0</v>
      </c>
    </row>
    <row r="518" spans="1:8" ht="15.75" x14ac:dyDescent="0.25">
      <c r="A518" s="148" t="s">
        <v>566</v>
      </c>
      <c r="B518" s="235" t="str">
        <f t="shared" si="9"/>
        <v>9701A</v>
      </c>
      <c r="C518" s="151" t="s">
        <v>688</v>
      </c>
      <c r="D518" s="148">
        <v>0</v>
      </c>
      <c r="E518" s="148">
        <v>0</v>
      </c>
      <c r="F518" s="148">
        <v>0</v>
      </c>
      <c r="G518" s="148">
        <v>0</v>
      </c>
      <c r="H518" s="148">
        <v>0</v>
      </c>
    </row>
    <row r="519" spans="1:8" ht="15.75" x14ac:dyDescent="0.25">
      <c r="A519" s="148" t="s">
        <v>566</v>
      </c>
      <c r="B519" s="235" t="str">
        <f t="shared" si="9"/>
        <v>9801A</v>
      </c>
      <c r="C519" s="151" t="s">
        <v>689</v>
      </c>
      <c r="D519" s="148">
        <v>10989079.67</v>
      </c>
      <c r="E519" s="148">
        <v>36351.140000000596</v>
      </c>
      <c r="F519" s="148">
        <v>11025430.810000001</v>
      </c>
      <c r="G519" s="148">
        <v>0</v>
      </c>
      <c r="H519" s="148">
        <v>11025430.810000001</v>
      </c>
    </row>
    <row r="520" spans="1:8" ht="15.75" x14ac:dyDescent="0.25">
      <c r="A520" s="148" t="s">
        <v>607</v>
      </c>
      <c r="B520" s="235" t="str">
        <f t="shared" si="9"/>
        <v>9818A1</v>
      </c>
      <c r="C520" s="166" t="s">
        <v>608</v>
      </c>
      <c r="D520" s="148"/>
      <c r="E520" s="148">
        <v>0</v>
      </c>
      <c r="F520" s="148">
        <v>0</v>
      </c>
      <c r="G520" s="148">
        <v>0</v>
      </c>
      <c r="H520" s="148">
        <v>0</v>
      </c>
    </row>
    <row r="521" spans="1:8" ht="15.75" x14ac:dyDescent="0.25">
      <c r="A521" s="148" t="s">
        <v>609</v>
      </c>
      <c r="B521" s="235" t="str">
        <f t="shared" si="9"/>
        <v>9818A2</v>
      </c>
      <c r="C521" s="166" t="s">
        <v>610</v>
      </c>
      <c r="D521" s="148"/>
      <c r="E521" s="148">
        <v>0</v>
      </c>
      <c r="F521" s="148">
        <v>0</v>
      </c>
      <c r="G521" s="148">
        <v>0</v>
      </c>
      <c r="H521" s="148">
        <v>0</v>
      </c>
    </row>
    <row r="522" spans="1:8" ht="15.75" x14ac:dyDescent="0.25">
      <c r="A522" s="148" t="s">
        <v>567</v>
      </c>
      <c r="B522" s="235" t="str">
        <f t="shared" si="9"/>
        <v>BB</v>
      </c>
      <c r="C522" s="151" t="s">
        <v>587</v>
      </c>
      <c r="D522" s="148">
        <v>0</v>
      </c>
      <c r="E522" s="148">
        <v>0</v>
      </c>
      <c r="F522" s="148">
        <v>0</v>
      </c>
      <c r="G522" s="148">
        <v>0</v>
      </c>
      <c r="H522" s="148">
        <v>0</v>
      </c>
    </row>
    <row r="523" spans="1:8" ht="15.75" x14ac:dyDescent="0.25">
      <c r="A523" s="148" t="s">
        <v>569</v>
      </c>
      <c r="B523" s="235" t="str">
        <f t="shared" si="9"/>
        <v>AA</v>
      </c>
      <c r="C523" s="230" t="s">
        <v>570</v>
      </c>
      <c r="D523" s="148"/>
      <c r="E523" s="148">
        <v>0</v>
      </c>
      <c r="F523" s="148">
        <v>0</v>
      </c>
      <c r="G523" s="148">
        <v>0</v>
      </c>
      <c r="H523" s="148">
        <v>0</v>
      </c>
    </row>
    <row r="524" spans="1:8" ht="15.75" x14ac:dyDescent="0.25">
      <c r="A524" s="148" t="s">
        <v>571</v>
      </c>
      <c r="B524" s="235">
        <f t="shared" si="9"/>
        <v>0</v>
      </c>
      <c r="C524" s="148"/>
      <c r="D524" s="148"/>
      <c r="E524" s="148">
        <v>0</v>
      </c>
      <c r="F524" s="148">
        <v>0</v>
      </c>
      <c r="G524" s="148">
        <v>0</v>
      </c>
      <c r="H524" s="148">
        <v>0</v>
      </c>
    </row>
    <row r="525" spans="1:8" ht="15.75" x14ac:dyDescent="0.25">
      <c r="A525" s="148" t="s">
        <v>572</v>
      </c>
      <c r="B525" s="235">
        <f t="shared" si="9"/>
        <v>0</v>
      </c>
      <c r="C525" s="148"/>
      <c r="D525" s="148"/>
      <c r="E525" s="148">
        <v>0</v>
      </c>
      <c r="F525" s="148">
        <v>0</v>
      </c>
      <c r="G525" s="148">
        <v>0</v>
      </c>
      <c r="H525" s="148">
        <v>0</v>
      </c>
    </row>
    <row r="526" spans="1:8" ht="15.75" x14ac:dyDescent="0.25">
      <c r="A526" s="148" t="s">
        <v>300</v>
      </c>
      <c r="B526" s="235" t="str">
        <f t="shared" si="9"/>
        <v>QQ</v>
      </c>
      <c r="C526" s="230" t="s">
        <v>573</v>
      </c>
      <c r="D526" s="148"/>
      <c r="E526" s="148">
        <v>0</v>
      </c>
      <c r="F526" s="148">
        <v>0</v>
      </c>
      <c r="G526" s="148">
        <v>0</v>
      </c>
      <c r="H526" s="148">
        <v>0</v>
      </c>
    </row>
    <row r="527" spans="1:8" ht="15.75" x14ac:dyDescent="0.25">
      <c r="A527" s="148" t="s">
        <v>574</v>
      </c>
      <c r="B527" s="235">
        <f t="shared" si="9"/>
        <v>0</v>
      </c>
      <c r="C527" s="148"/>
      <c r="D527" s="148"/>
      <c r="E527" s="148">
        <v>0</v>
      </c>
      <c r="F527" s="148">
        <v>0</v>
      </c>
      <c r="G527" s="148">
        <v>0</v>
      </c>
      <c r="H527" s="148">
        <v>0</v>
      </c>
    </row>
    <row r="528" spans="1:8" ht="15.75" x14ac:dyDescent="0.25">
      <c r="A528" s="148" t="s">
        <v>575</v>
      </c>
      <c r="B528" s="235" t="str">
        <f t="shared" si="9"/>
        <v>RB</v>
      </c>
      <c r="C528" s="230" t="s">
        <v>576</v>
      </c>
      <c r="D528" s="148"/>
      <c r="E528" s="148">
        <v>0</v>
      </c>
      <c r="F528" s="148">
        <v>0</v>
      </c>
      <c r="G528" s="148">
        <v>0</v>
      </c>
      <c r="H528" s="148">
        <v>0</v>
      </c>
    </row>
    <row r="529" spans="1:8" ht="15.75" x14ac:dyDescent="0.25">
      <c r="A529" s="148"/>
      <c r="B529" s="235"/>
      <c r="C529" s="162"/>
      <c r="D529" s="152" t="s">
        <v>577</v>
      </c>
      <c r="E529" s="152" t="s">
        <v>577</v>
      </c>
      <c r="F529" s="152" t="s">
        <v>577</v>
      </c>
      <c r="G529" s="152" t="s">
        <v>577</v>
      </c>
      <c r="H529" s="152" t="s">
        <v>577</v>
      </c>
    </row>
    <row r="530" spans="1:8" ht="15.75" x14ac:dyDescent="0.25">
      <c r="A530" s="148" t="s">
        <v>578</v>
      </c>
      <c r="B530" s="235"/>
      <c r="C530" s="162"/>
      <c r="D530" s="148">
        <v>11780100.060000001</v>
      </c>
      <c r="E530" s="148">
        <v>36351.140000000596</v>
      </c>
      <c r="F530" s="148">
        <v>11816451.200000001</v>
      </c>
      <c r="G530" s="148">
        <v>7695.18</v>
      </c>
      <c r="H530" s="148">
        <v>11824146.380000001</v>
      </c>
    </row>
    <row r="531" spans="1:8" ht="15.75" x14ac:dyDescent="0.25">
      <c r="A531" s="148"/>
      <c r="B531" s="235"/>
      <c r="C531" s="148"/>
      <c r="D531" s="152" t="s">
        <v>397</v>
      </c>
      <c r="E531" s="152" t="s">
        <v>397</v>
      </c>
      <c r="F531" s="152" t="s">
        <v>397</v>
      </c>
      <c r="G531" s="152" t="s">
        <v>397</v>
      </c>
      <c r="H531" s="152" t="s">
        <v>397</v>
      </c>
    </row>
    <row r="532" spans="1:8" ht="15.75" x14ac:dyDescent="0.25">
      <c r="A532" s="148"/>
      <c r="B532" s="235"/>
      <c r="C532" s="148"/>
      <c r="D532" s="148"/>
      <c r="E532" s="148"/>
      <c r="F532" s="148"/>
      <c r="G532" s="148"/>
      <c r="H532" s="148">
        <v>0</v>
      </c>
    </row>
    <row r="533" spans="1:8" ht="15.75" x14ac:dyDescent="0.25">
      <c r="A533" s="148"/>
      <c r="B533" s="235"/>
      <c r="C533" s="148"/>
      <c r="D533" s="148"/>
      <c r="E533" s="148"/>
      <c r="F533" s="148"/>
      <c r="G533" s="148"/>
      <c r="H533" s="148"/>
    </row>
    <row r="534" spans="1:8" ht="15.75" x14ac:dyDescent="0.25">
      <c r="A534" s="148"/>
      <c r="B534" s="235"/>
      <c r="C534" s="148"/>
      <c r="D534" s="148"/>
      <c r="E534" s="148"/>
      <c r="F534" s="148"/>
      <c r="G534" s="148"/>
      <c r="H534" s="148"/>
    </row>
    <row r="535" spans="1:8" ht="15.75" x14ac:dyDescent="0.25">
      <c r="A535" s="148"/>
      <c r="B535" s="235"/>
      <c r="C535" s="148"/>
      <c r="D535" s="148"/>
      <c r="E535" s="148"/>
      <c r="F535" s="148"/>
      <c r="G535" s="148"/>
      <c r="H535" s="148"/>
    </row>
    <row r="536" spans="1:8" ht="15.75" x14ac:dyDescent="0.25">
      <c r="A536" s="148"/>
      <c r="B536" s="235"/>
      <c r="C536" s="148"/>
      <c r="D536" s="148"/>
      <c r="E536" s="148"/>
      <c r="F536" s="148"/>
      <c r="G536" s="148"/>
      <c r="H536" s="148"/>
    </row>
    <row r="537" spans="1:8" ht="15.75" x14ac:dyDescent="0.25">
      <c r="A537" s="148"/>
      <c r="B537" s="235"/>
      <c r="C537" s="148"/>
      <c r="D537" s="148"/>
      <c r="E537" s="148"/>
      <c r="F537" s="148"/>
      <c r="G537" s="148"/>
      <c r="H537" s="148"/>
    </row>
    <row r="538" spans="1:8" ht="15.75" x14ac:dyDescent="0.25">
      <c r="A538" s="148"/>
      <c r="B538" s="235"/>
      <c r="C538" s="148"/>
      <c r="D538" s="148"/>
      <c r="E538" s="148"/>
      <c r="F538" s="148"/>
      <c r="G538" s="148"/>
      <c r="H538" s="148"/>
    </row>
    <row r="539" spans="1:8" ht="15.75" x14ac:dyDescent="0.25">
      <c r="A539" s="148"/>
      <c r="B539" s="235"/>
      <c r="C539" s="148"/>
      <c r="D539" s="148"/>
      <c r="E539" s="148"/>
      <c r="F539" s="148"/>
      <c r="G539" s="148"/>
      <c r="H539" s="148"/>
    </row>
    <row r="540" spans="1:8" ht="15.75" x14ac:dyDescent="0.25">
      <c r="A540" s="148"/>
      <c r="B540" s="235"/>
      <c r="C540" s="148"/>
      <c r="D540" s="148"/>
      <c r="E540" s="148"/>
      <c r="F540" s="148"/>
      <c r="G540" s="148"/>
      <c r="H540" s="148"/>
    </row>
    <row r="541" spans="1:8" ht="15.75" x14ac:dyDescent="0.25">
      <c r="A541" s="148"/>
      <c r="B541" s="235"/>
      <c r="C541" s="148"/>
      <c r="D541" s="148" t="s">
        <v>394</v>
      </c>
      <c r="E541" s="148"/>
      <c r="F541" s="148"/>
      <c r="G541" s="148"/>
      <c r="H541" s="148"/>
    </row>
    <row r="542" spans="1:8" ht="15.75" x14ac:dyDescent="0.25">
      <c r="A542" s="148"/>
      <c r="B542" s="235"/>
      <c r="C542" s="148"/>
      <c r="D542" s="148" t="s">
        <v>582</v>
      </c>
      <c r="E542" s="148"/>
      <c r="F542" s="148"/>
      <c r="G542" s="148"/>
      <c r="H542" s="148"/>
    </row>
    <row r="543" spans="1:8" ht="15.75" x14ac:dyDescent="0.25">
      <c r="A543" s="148" t="s">
        <v>595</v>
      </c>
      <c r="B543" s="235"/>
      <c r="C543" s="148"/>
      <c r="D543" s="148"/>
      <c r="E543" s="153" t="s">
        <v>611</v>
      </c>
      <c r="F543" s="148"/>
      <c r="G543" s="148"/>
      <c r="H543" s="148"/>
    </row>
    <row r="544" spans="1:8" ht="15.75" x14ac:dyDescent="0.25">
      <c r="A544" s="152" t="s">
        <v>397</v>
      </c>
      <c r="B544" s="235"/>
      <c r="C544" s="160" t="s">
        <v>397</v>
      </c>
      <c r="D544" s="160" t="s">
        <v>397</v>
      </c>
      <c r="E544" s="160" t="s">
        <v>397</v>
      </c>
      <c r="F544" s="160" t="s">
        <v>397</v>
      </c>
      <c r="G544" s="160" t="s">
        <v>397</v>
      </c>
      <c r="H544" s="160" t="s">
        <v>397</v>
      </c>
    </row>
    <row r="545" spans="1:8" ht="15.75" x14ac:dyDescent="0.25">
      <c r="A545" s="148" t="s">
        <v>398</v>
      </c>
      <c r="B545" s="235"/>
      <c r="C545" s="162"/>
      <c r="D545" s="150" t="s">
        <v>185</v>
      </c>
      <c r="E545" s="150" t="s">
        <v>185</v>
      </c>
      <c r="F545" s="150" t="s">
        <v>399</v>
      </c>
      <c r="G545" s="150" t="s">
        <v>185</v>
      </c>
      <c r="H545" s="150" t="s">
        <v>400</v>
      </c>
    </row>
    <row r="546" spans="1:8" ht="15.75" x14ac:dyDescent="0.25">
      <c r="A546" s="148"/>
      <c r="B546" s="235"/>
      <c r="C546" s="162"/>
      <c r="D546" s="150" t="s">
        <v>401</v>
      </c>
      <c r="E546" s="150" t="s">
        <v>402</v>
      </c>
      <c r="F546" s="150" t="s">
        <v>402</v>
      </c>
      <c r="G546" s="150" t="s">
        <v>403</v>
      </c>
      <c r="H546" s="150" t="s">
        <v>404</v>
      </c>
    </row>
    <row r="547" spans="1:8" ht="15.75" x14ac:dyDescent="0.25">
      <c r="A547" s="148"/>
      <c r="B547" s="235"/>
      <c r="C547" s="162"/>
      <c r="D547" s="150" t="s">
        <v>405</v>
      </c>
      <c r="E547" s="150" t="s">
        <v>406</v>
      </c>
      <c r="F547" s="148"/>
      <c r="G547" s="150" t="s">
        <v>406</v>
      </c>
      <c r="H547" s="150" t="s">
        <v>583</v>
      </c>
    </row>
    <row r="548" spans="1:8" ht="15.75" x14ac:dyDescent="0.25">
      <c r="A548" s="152" t="s">
        <v>397</v>
      </c>
      <c r="B548" s="235"/>
      <c r="C548" s="160" t="s">
        <v>397</v>
      </c>
      <c r="D548" s="160" t="s">
        <v>397</v>
      </c>
      <c r="E548" s="160" t="s">
        <v>397</v>
      </c>
      <c r="F548" s="160" t="s">
        <v>397</v>
      </c>
      <c r="G548" s="160" t="s">
        <v>397</v>
      </c>
      <c r="H548" s="160" t="s">
        <v>397</v>
      </c>
    </row>
    <row r="549" spans="1:8" ht="15.75" x14ac:dyDescent="0.25">
      <c r="A549" s="148" t="s">
        <v>408</v>
      </c>
      <c r="B549" s="235" t="str">
        <f>C549</f>
        <v>00</v>
      </c>
      <c r="C549" s="229" t="s">
        <v>409</v>
      </c>
      <c r="D549" s="148"/>
      <c r="E549" s="148">
        <v>0</v>
      </c>
      <c r="F549" s="148">
        <v>0</v>
      </c>
      <c r="G549" s="148">
        <v>0</v>
      </c>
      <c r="H549" s="148">
        <v>0</v>
      </c>
    </row>
    <row r="550" spans="1:8" ht="15.75" x14ac:dyDescent="0.25">
      <c r="A550" s="148" t="s">
        <v>410</v>
      </c>
      <c r="B550" s="235" t="str">
        <f t="shared" ref="B550:B613" si="10">C550</f>
        <v>0202</v>
      </c>
      <c r="C550" s="165" t="s">
        <v>612</v>
      </c>
      <c r="D550" s="148">
        <v>0</v>
      </c>
      <c r="E550" s="148">
        <v>0</v>
      </c>
      <c r="F550" s="148">
        <v>0</v>
      </c>
      <c r="G550" s="148">
        <v>0</v>
      </c>
      <c r="H550" s="148">
        <v>0</v>
      </c>
    </row>
    <row r="551" spans="1:8" ht="15.75" x14ac:dyDescent="0.25">
      <c r="A551" s="148" t="s">
        <v>413</v>
      </c>
      <c r="B551" s="235" t="str">
        <f t="shared" si="10"/>
        <v>0303</v>
      </c>
      <c r="C551" s="165" t="s">
        <v>613</v>
      </c>
      <c r="D551" s="148">
        <v>7589.35</v>
      </c>
      <c r="E551" s="148">
        <v>0</v>
      </c>
      <c r="F551" s="148">
        <v>7589.35</v>
      </c>
      <c r="G551" s="148">
        <v>0</v>
      </c>
      <c r="H551" s="148">
        <v>7589.35</v>
      </c>
    </row>
    <row r="552" spans="1:8" ht="15.75" x14ac:dyDescent="0.25">
      <c r="A552" s="148" t="s">
        <v>415</v>
      </c>
      <c r="B552" s="235" t="str">
        <f t="shared" si="10"/>
        <v>0412</v>
      </c>
      <c r="C552" s="165" t="s">
        <v>614</v>
      </c>
      <c r="D552" s="148">
        <v>0</v>
      </c>
      <c r="E552" s="148">
        <v>0</v>
      </c>
      <c r="F552" s="148">
        <v>0</v>
      </c>
      <c r="G552" s="148">
        <v>0</v>
      </c>
      <c r="H552" s="148">
        <v>0</v>
      </c>
    </row>
    <row r="553" spans="1:8" ht="15.75" x14ac:dyDescent="0.25">
      <c r="A553" s="148" t="s">
        <v>417</v>
      </c>
      <c r="B553" s="235" t="str">
        <f t="shared" si="10"/>
        <v>0521</v>
      </c>
      <c r="C553" s="151" t="s">
        <v>615</v>
      </c>
      <c r="D553" s="148">
        <v>0</v>
      </c>
      <c r="E553" s="148">
        <v>0</v>
      </c>
      <c r="F553" s="148">
        <v>0</v>
      </c>
      <c r="G553" s="148">
        <v>0</v>
      </c>
      <c r="H553" s="148">
        <v>0</v>
      </c>
    </row>
    <row r="554" spans="1:8" ht="15.75" x14ac:dyDescent="0.25">
      <c r="A554" s="148" t="s">
        <v>419</v>
      </c>
      <c r="B554" s="235" t="str">
        <f t="shared" si="10"/>
        <v>0603</v>
      </c>
      <c r="C554" s="165" t="s">
        <v>616</v>
      </c>
      <c r="D554" s="148">
        <v>0</v>
      </c>
      <c r="E554" s="148">
        <v>0</v>
      </c>
      <c r="F554" s="148">
        <v>0</v>
      </c>
      <c r="G554" s="148">
        <v>0</v>
      </c>
      <c r="H554" s="148">
        <v>0</v>
      </c>
    </row>
    <row r="555" spans="1:8" ht="15.75" x14ac:dyDescent="0.25">
      <c r="A555" s="148" t="s">
        <v>421</v>
      </c>
      <c r="B555" s="235" t="str">
        <f t="shared" si="10"/>
        <v>0721</v>
      </c>
      <c r="C555" s="151" t="s">
        <v>617</v>
      </c>
      <c r="D555" s="148">
        <v>0</v>
      </c>
      <c r="E555" s="148">
        <v>0</v>
      </c>
      <c r="F555" s="148">
        <v>0</v>
      </c>
      <c r="G555" s="148">
        <v>0</v>
      </c>
      <c r="H555" s="148">
        <v>0</v>
      </c>
    </row>
    <row r="556" spans="1:8" ht="15.75" x14ac:dyDescent="0.25">
      <c r="A556" s="148" t="s">
        <v>423</v>
      </c>
      <c r="B556" s="235" t="str">
        <f t="shared" si="10"/>
        <v>0803</v>
      </c>
      <c r="C556" s="151" t="s">
        <v>618</v>
      </c>
      <c r="D556" s="148">
        <v>0</v>
      </c>
      <c r="E556" s="148">
        <v>0</v>
      </c>
      <c r="F556" s="148">
        <v>0</v>
      </c>
      <c r="G556" s="148">
        <v>0</v>
      </c>
      <c r="H556" s="148">
        <v>0</v>
      </c>
    </row>
    <row r="557" spans="1:8" ht="15.75" x14ac:dyDescent="0.25">
      <c r="A557" s="148" t="s">
        <v>605</v>
      </c>
      <c r="B557" s="235" t="str">
        <f t="shared" si="10"/>
        <v>1012</v>
      </c>
      <c r="C557" s="151" t="s">
        <v>619</v>
      </c>
      <c r="D557" s="148">
        <v>0</v>
      </c>
      <c r="E557" s="148">
        <v>0</v>
      </c>
      <c r="F557" s="148">
        <v>0</v>
      </c>
      <c r="G557" s="148">
        <v>0</v>
      </c>
      <c r="H557" s="148">
        <v>0</v>
      </c>
    </row>
    <row r="558" spans="1:8" ht="15.75" x14ac:dyDescent="0.25">
      <c r="A558" s="148" t="s">
        <v>429</v>
      </c>
      <c r="B558" s="235" t="str">
        <f t="shared" si="10"/>
        <v>1206</v>
      </c>
      <c r="C558" s="165" t="s">
        <v>620</v>
      </c>
      <c r="D558" s="148">
        <v>14523.59</v>
      </c>
      <c r="E558" s="148">
        <v>0</v>
      </c>
      <c r="F558" s="148">
        <v>14523.59</v>
      </c>
      <c r="G558" s="148">
        <v>0</v>
      </c>
      <c r="H558" s="148">
        <v>14523.59</v>
      </c>
    </row>
    <row r="559" spans="1:8" ht="15.75" x14ac:dyDescent="0.25">
      <c r="A559" s="148" t="s">
        <v>432</v>
      </c>
      <c r="B559" s="235" t="str">
        <f t="shared" si="10"/>
        <v>1312</v>
      </c>
      <c r="C559" s="165" t="s">
        <v>621</v>
      </c>
      <c r="D559" s="148">
        <v>1284.26</v>
      </c>
      <c r="E559" s="148">
        <v>0</v>
      </c>
      <c r="F559" s="148">
        <v>1284.26</v>
      </c>
      <c r="G559" s="148">
        <v>0</v>
      </c>
      <c r="H559" s="148">
        <v>1284.26</v>
      </c>
    </row>
    <row r="560" spans="1:8" ht="15.75" x14ac:dyDescent="0.25">
      <c r="A560" s="148" t="s">
        <v>21</v>
      </c>
      <c r="B560" s="235" t="str">
        <f t="shared" si="10"/>
        <v>1524</v>
      </c>
      <c r="C560" s="165" t="s">
        <v>622</v>
      </c>
      <c r="D560" s="148">
        <v>13850</v>
      </c>
      <c r="E560" s="148">
        <v>0</v>
      </c>
      <c r="F560" s="148">
        <v>13850</v>
      </c>
      <c r="G560" s="148">
        <v>0</v>
      </c>
      <c r="H560" s="148">
        <v>13850</v>
      </c>
    </row>
    <row r="561" spans="1:8" ht="15.75" x14ac:dyDescent="0.25">
      <c r="A561" s="148" t="s">
        <v>284</v>
      </c>
      <c r="B561" s="235" t="str">
        <f t="shared" si="10"/>
        <v>1625</v>
      </c>
      <c r="C561" s="151" t="s">
        <v>623</v>
      </c>
      <c r="D561" s="148">
        <v>0</v>
      </c>
      <c r="E561" s="148">
        <v>0</v>
      </c>
      <c r="F561" s="148">
        <v>0</v>
      </c>
      <c r="G561" s="148">
        <v>0</v>
      </c>
      <c r="H561" s="148">
        <v>0</v>
      </c>
    </row>
    <row r="562" spans="1:8" ht="15.75" x14ac:dyDescent="0.25">
      <c r="A562" s="151" t="s">
        <v>436</v>
      </c>
      <c r="B562" s="235" t="str">
        <f t="shared" si="10"/>
        <v>1712</v>
      </c>
      <c r="C562" s="151" t="s">
        <v>624</v>
      </c>
      <c r="D562" s="148">
        <v>0</v>
      </c>
      <c r="E562" s="148">
        <v>0</v>
      </c>
      <c r="F562" s="148">
        <v>0</v>
      </c>
      <c r="G562" s="148">
        <v>0</v>
      </c>
      <c r="H562" s="148">
        <v>0</v>
      </c>
    </row>
    <row r="563" spans="1:8" ht="15.75" x14ac:dyDescent="0.25">
      <c r="A563" s="151" t="s">
        <v>438</v>
      </c>
      <c r="B563" s="235" t="str">
        <f t="shared" si="10"/>
        <v>1841</v>
      </c>
      <c r="C563" s="151" t="s">
        <v>439</v>
      </c>
      <c r="D563" s="148">
        <v>0</v>
      </c>
      <c r="E563" s="148">
        <v>0</v>
      </c>
      <c r="F563" s="148">
        <v>0</v>
      </c>
      <c r="G563" s="148">
        <v>0</v>
      </c>
      <c r="H563" s="148">
        <v>0</v>
      </c>
    </row>
    <row r="564" spans="1:8" ht="15.75" x14ac:dyDescent="0.25">
      <c r="A564" s="148" t="s">
        <v>440</v>
      </c>
      <c r="B564" s="235" t="str">
        <f t="shared" si="10"/>
        <v>2024</v>
      </c>
      <c r="C564" s="151" t="s">
        <v>625</v>
      </c>
      <c r="D564" s="148">
        <v>0</v>
      </c>
      <c r="E564" s="148">
        <v>0</v>
      </c>
      <c r="F564" s="148">
        <v>0</v>
      </c>
      <c r="G564" s="148">
        <v>0</v>
      </c>
      <c r="H564" s="148">
        <v>0</v>
      </c>
    </row>
    <row r="565" spans="1:8" ht="15.75" x14ac:dyDescent="0.25">
      <c r="A565" s="148" t="s">
        <v>442</v>
      </c>
      <c r="B565" s="235" t="str">
        <f t="shared" si="10"/>
        <v>2124</v>
      </c>
      <c r="C565" s="151" t="s">
        <v>626</v>
      </c>
      <c r="D565" s="148">
        <v>0</v>
      </c>
      <c r="E565" s="148">
        <v>0</v>
      </c>
      <c r="F565" s="148">
        <v>0</v>
      </c>
      <c r="G565" s="148">
        <v>0</v>
      </c>
      <c r="H565" s="148">
        <v>0</v>
      </c>
    </row>
    <row r="566" spans="1:8" ht="15.75" x14ac:dyDescent="0.25">
      <c r="A566" s="148" t="s">
        <v>444</v>
      </c>
      <c r="B566" s="235" t="str">
        <f t="shared" si="10"/>
        <v>2225</v>
      </c>
      <c r="C566" s="151" t="s">
        <v>627</v>
      </c>
      <c r="D566" s="148">
        <v>23995.919999999998</v>
      </c>
      <c r="E566" s="148">
        <v>0</v>
      </c>
      <c r="F566" s="148">
        <v>23995.919999999998</v>
      </c>
      <c r="G566" s="148">
        <v>0</v>
      </c>
      <c r="H566" s="148">
        <v>23995.919999999998</v>
      </c>
    </row>
    <row r="567" spans="1:8" ht="15.75" x14ac:dyDescent="0.25">
      <c r="A567" s="148" t="s">
        <v>446</v>
      </c>
      <c r="B567" s="235" t="str">
        <f t="shared" si="10"/>
        <v>2325</v>
      </c>
      <c r="C567" s="151" t="s">
        <v>628</v>
      </c>
      <c r="D567" s="148">
        <v>42485.740000000005</v>
      </c>
      <c r="E567" s="148">
        <v>0</v>
      </c>
      <c r="F567" s="148">
        <v>42485.740000000005</v>
      </c>
      <c r="G567" s="148">
        <v>0</v>
      </c>
      <c r="H567" s="148">
        <v>42485.740000000005</v>
      </c>
    </row>
    <row r="568" spans="1:8" ht="15.75" x14ac:dyDescent="0.25">
      <c r="A568" s="148" t="s">
        <v>448</v>
      </c>
      <c r="B568" s="235" t="str">
        <f t="shared" si="10"/>
        <v>2425</v>
      </c>
      <c r="C568" s="151" t="s">
        <v>629</v>
      </c>
      <c r="D568" s="148">
        <v>0</v>
      </c>
      <c r="E568" s="148">
        <v>0</v>
      </c>
      <c r="F568" s="148">
        <v>0</v>
      </c>
      <c r="G568" s="148">
        <v>0</v>
      </c>
      <c r="H568" s="148">
        <v>0</v>
      </c>
    </row>
    <row r="569" spans="1:8" ht="15.75" x14ac:dyDescent="0.25">
      <c r="A569" s="148" t="s">
        <v>450</v>
      </c>
      <c r="B569" s="235" t="str">
        <f t="shared" si="10"/>
        <v>2504</v>
      </c>
      <c r="C569" s="165" t="s">
        <v>630</v>
      </c>
      <c r="D569" s="148">
        <v>0</v>
      </c>
      <c r="E569" s="148">
        <v>0</v>
      </c>
      <c r="F569" s="148">
        <v>0</v>
      </c>
      <c r="G569" s="148">
        <v>0</v>
      </c>
      <c r="H569" s="148">
        <v>0</v>
      </c>
    </row>
    <row r="570" spans="1:8" ht="15.75" x14ac:dyDescent="0.25">
      <c r="A570" s="148" t="s">
        <v>452</v>
      </c>
      <c r="B570" s="235" t="str">
        <f t="shared" si="10"/>
        <v>2604</v>
      </c>
      <c r="C570" s="165" t="s">
        <v>631</v>
      </c>
      <c r="D570" s="148">
        <v>0</v>
      </c>
      <c r="E570" s="148">
        <v>0</v>
      </c>
      <c r="F570" s="148">
        <v>0</v>
      </c>
      <c r="G570" s="148">
        <v>0</v>
      </c>
      <c r="H570" s="148">
        <v>0</v>
      </c>
    </row>
    <row r="571" spans="1:8" ht="15.75" x14ac:dyDescent="0.25">
      <c r="A571" s="148" t="s">
        <v>454</v>
      </c>
      <c r="B571" s="235" t="str">
        <f t="shared" si="10"/>
        <v>2704</v>
      </c>
      <c r="C571" s="151" t="s">
        <v>632</v>
      </c>
      <c r="D571" s="148">
        <v>0</v>
      </c>
      <c r="E571" s="148">
        <v>0</v>
      </c>
      <c r="F571" s="148">
        <v>0</v>
      </c>
      <c r="G571" s="148">
        <v>0</v>
      </c>
      <c r="H571" s="148">
        <v>0</v>
      </c>
    </row>
    <row r="572" spans="1:8" ht="15.75" x14ac:dyDescent="0.25">
      <c r="A572" s="148" t="s">
        <v>456</v>
      </c>
      <c r="B572" s="235" t="str">
        <f t="shared" si="10"/>
        <v>2824</v>
      </c>
      <c r="C572" s="151" t="s">
        <v>633</v>
      </c>
      <c r="D572" s="148">
        <v>0</v>
      </c>
      <c r="E572" s="148">
        <v>0</v>
      </c>
      <c r="F572" s="148">
        <v>0</v>
      </c>
      <c r="G572" s="148">
        <v>0</v>
      </c>
      <c r="H572" s="148">
        <v>0</v>
      </c>
    </row>
    <row r="573" spans="1:8" ht="15.75" x14ac:dyDescent="0.25">
      <c r="A573" s="148" t="s">
        <v>458</v>
      </c>
      <c r="B573" s="235" t="str">
        <f t="shared" si="10"/>
        <v>2925</v>
      </c>
      <c r="C573" s="165" t="s">
        <v>634</v>
      </c>
      <c r="D573" s="148">
        <v>314.37</v>
      </c>
      <c r="E573" s="148">
        <v>0</v>
      </c>
      <c r="F573" s="148">
        <v>314.37</v>
      </c>
      <c r="G573" s="148">
        <v>0</v>
      </c>
      <c r="H573" s="148">
        <v>314.37</v>
      </c>
    </row>
    <row r="574" spans="1:8" ht="15.75" x14ac:dyDescent="0.25">
      <c r="A574" s="148" t="s">
        <v>460</v>
      </c>
      <c r="B574" s="235" t="str">
        <f t="shared" si="10"/>
        <v>3025</v>
      </c>
      <c r="C574" s="165" t="s">
        <v>635</v>
      </c>
      <c r="D574" s="148">
        <v>9515.1999999999989</v>
      </c>
      <c r="E574" s="148">
        <v>0</v>
      </c>
      <c r="F574" s="148">
        <v>9515.1999999999989</v>
      </c>
      <c r="G574" s="148">
        <v>0</v>
      </c>
      <c r="H574" s="148">
        <v>9515.1999999999989</v>
      </c>
    </row>
    <row r="575" spans="1:8" ht="15.75" x14ac:dyDescent="0.25">
      <c r="A575" s="148" t="s">
        <v>462</v>
      </c>
      <c r="B575" s="235" t="str">
        <f t="shared" si="10"/>
        <v>3225</v>
      </c>
      <c r="C575" s="151" t="s">
        <v>636</v>
      </c>
      <c r="D575" s="148">
        <v>6198.6</v>
      </c>
      <c r="E575" s="148">
        <v>0</v>
      </c>
      <c r="F575" s="148">
        <v>6198.6</v>
      </c>
      <c r="G575" s="148">
        <v>0</v>
      </c>
      <c r="H575" s="148">
        <v>6198.6</v>
      </c>
    </row>
    <row r="576" spans="1:8" ht="15.75" x14ac:dyDescent="0.25">
      <c r="A576" s="148" t="s">
        <v>464</v>
      </c>
      <c r="B576" s="235" t="str">
        <f t="shared" si="10"/>
        <v>3304</v>
      </c>
      <c r="C576" s="165" t="s">
        <v>637</v>
      </c>
      <c r="D576" s="148">
        <v>0</v>
      </c>
      <c r="E576" s="148">
        <v>0</v>
      </c>
      <c r="F576" s="148">
        <v>0</v>
      </c>
      <c r="G576" s="148">
        <v>0</v>
      </c>
      <c r="H576" s="148">
        <v>0</v>
      </c>
    </row>
    <row r="577" spans="1:8" ht="15.75" x14ac:dyDescent="0.25">
      <c r="A577" s="148" t="s">
        <v>466</v>
      </c>
      <c r="B577" s="235" t="str">
        <f t="shared" si="10"/>
        <v>3425</v>
      </c>
      <c r="C577" s="151" t="s">
        <v>638</v>
      </c>
      <c r="D577" s="148">
        <v>272.52</v>
      </c>
      <c r="E577" s="148">
        <v>0</v>
      </c>
      <c r="F577" s="148">
        <v>272.52</v>
      </c>
      <c r="G577" s="148">
        <v>0</v>
      </c>
      <c r="H577" s="148">
        <v>272.52</v>
      </c>
    </row>
    <row r="578" spans="1:8" ht="15.75" x14ac:dyDescent="0.25">
      <c r="A578" s="148" t="s">
        <v>468</v>
      </c>
      <c r="B578" s="235" t="str">
        <f t="shared" si="10"/>
        <v>3525</v>
      </c>
      <c r="C578" s="151" t="s">
        <v>639</v>
      </c>
      <c r="D578" s="148">
        <v>0</v>
      </c>
      <c r="E578" s="148">
        <v>0</v>
      </c>
      <c r="F578" s="148">
        <v>0</v>
      </c>
      <c r="G578" s="148">
        <v>0</v>
      </c>
      <c r="H578" s="148">
        <v>0</v>
      </c>
    </row>
    <row r="579" spans="1:8" ht="15.75" x14ac:dyDescent="0.25">
      <c r="A579" s="148" t="s">
        <v>470</v>
      </c>
      <c r="B579" s="235" t="str">
        <f t="shared" si="10"/>
        <v>3614</v>
      </c>
      <c r="C579" s="151" t="s">
        <v>640</v>
      </c>
      <c r="D579" s="148">
        <v>0</v>
      </c>
      <c r="E579" s="148">
        <v>0</v>
      </c>
      <c r="F579" s="148">
        <v>0</v>
      </c>
      <c r="G579" s="148">
        <v>0</v>
      </c>
      <c r="H579" s="148">
        <v>0</v>
      </c>
    </row>
    <row r="580" spans="1:8" ht="15.75" x14ac:dyDescent="0.25">
      <c r="A580" s="148" t="s">
        <v>472</v>
      </c>
      <c r="B580" s="235" t="str">
        <f t="shared" si="10"/>
        <v>3725</v>
      </c>
      <c r="C580" s="151" t="s">
        <v>641</v>
      </c>
      <c r="D580" s="148">
        <v>0</v>
      </c>
      <c r="E580" s="148">
        <v>0</v>
      </c>
      <c r="F580" s="148">
        <v>0</v>
      </c>
      <c r="G580" s="148">
        <v>0</v>
      </c>
      <c r="H580" s="148">
        <v>0</v>
      </c>
    </row>
    <row r="581" spans="1:8" ht="15.75" x14ac:dyDescent="0.25">
      <c r="A581" s="148" t="s">
        <v>474</v>
      </c>
      <c r="B581" s="235" t="str">
        <f t="shared" si="10"/>
        <v>3813</v>
      </c>
      <c r="C581" s="151" t="s">
        <v>642</v>
      </c>
      <c r="D581" s="148">
        <v>0</v>
      </c>
      <c r="E581" s="148">
        <v>0</v>
      </c>
      <c r="F581" s="148">
        <v>0</v>
      </c>
      <c r="G581" s="148">
        <v>0</v>
      </c>
      <c r="H581" s="148">
        <v>0</v>
      </c>
    </row>
    <row r="582" spans="1:8" ht="15.75" x14ac:dyDescent="0.25">
      <c r="A582" s="148" t="s">
        <v>476</v>
      </c>
      <c r="B582" s="235" t="str">
        <f t="shared" si="10"/>
        <v>3925</v>
      </c>
      <c r="C582" s="151" t="s">
        <v>643</v>
      </c>
      <c r="D582" s="148">
        <v>0</v>
      </c>
      <c r="E582" s="148">
        <v>0</v>
      </c>
      <c r="F582" s="148">
        <v>0</v>
      </c>
      <c r="G582" s="148">
        <v>0</v>
      </c>
      <c r="H582" s="148">
        <v>0</v>
      </c>
    </row>
    <row r="583" spans="1:8" ht="15.75" x14ac:dyDescent="0.25">
      <c r="A583" s="148" t="s">
        <v>478</v>
      </c>
      <c r="B583" s="235" t="str">
        <f t="shared" si="10"/>
        <v>4019</v>
      </c>
      <c r="C583" s="151" t="s">
        <v>644</v>
      </c>
      <c r="D583" s="148">
        <v>2077.63</v>
      </c>
      <c r="E583" s="148">
        <v>0</v>
      </c>
      <c r="F583" s="148">
        <v>2077.63</v>
      </c>
      <c r="G583" s="148">
        <v>0</v>
      </c>
      <c r="H583" s="148">
        <v>2077.63</v>
      </c>
    </row>
    <row r="584" spans="1:8" ht="15.75" x14ac:dyDescent="0.25">
      <c r="A584" s="148" t="s">
        <v>481</v>
      </c>
      <c r="B584" s="235" t="str">
        <f t="shared" si="10"/>
        <v>4125</v>
      </c>
      <c r="C584" s="165" t="s">
        <v>484</v>
      </c>
      <c r="D584" s="148">
        <v>165589.34000000003</v>
      </c>
      <c r="E584" s="148">
        <v>0</v>
      </c>
      <c r="F584" s="148">
        <v>165589.34000000003</v>
      </c>
      <c r="G584" s="148">
        <v>0</v>
      </c>
      <c r="H584" s="148">
        <v>165589.34000000003</v>
      </c>
    </row>
    <row r="585" spans="1:8" ht="15.75" x14ac:dyDescent="0.25">
      <c r="A585" s="148" t="s">
        <v>481</v>
      </c>
      <c r="B585" s="235" t="str">
        <f t="shared" si="10"/>
        <v>4101A</v>
      </c>
      <c r="C585" s="165" t="s">
        <v>645</v>
      </c>
      <c r="D585" s="148">
        <v>0</v>
      </c>
      <c r="E585" s="148">
        <v>0</v>
      </c>
      <c r="F585" s="148">
        <v>0</v>
      </c>
      <c r="G585" s="148">
        <v>0</v>
      </c>
      <c r="H585" s="148">
        <v>0</v>
      </c>
    </row>
    <row r="586" spans="1:8" ht="15.75" x14ac:dyDescent="0.25">
      <c r="A586" s="148" t="s">
        <v>485</v>
      </c>
      <c r="B586" s="235" t="str">
        <f t="shared" si="10"/>
        <v>4212</v>
      </c>
      <c r="C586" s="165" t="s">
        <v>646</v>
      </c>
      <c r="D586" s="148">
        <v>2410.02</v>
      </c>
      <c r="E586" s="148">
        <v>0</v>
      </c>
      <c r="F586" s="148">
        <v>2410.02</v>
      </c>
      <c r="G586" s="148">
        <v>0</v>
      </c>
      <c r="H586" s="148">
        <v>2410.02</v>
      </c>
    </row>
    <row r="587" spans="1:8" ht="15.75" x14ac:dyDescent="0.25">
      <c r="A587" s="148" t="s">
        <v>248</v>
      </c>
      <c r="B587" s="235" t="str">
        <f t="shared" si="10"/>
        <v>4312</v>
      </c>
      <c r="C587" s="165" t="s">
        <v>647</v>
      </c>
      <c r="D587" s="148">
        <v>176883.22999999998</v>
      </c>
      <c r="E587" s="148">
        <v>0</v>
      </c>
      <c r="F587" s="148">
        <v>176883.22999999998</v>
      </c>
      <c r="G587" s="148">
        <v>0</v>
      </c>
      <c r="H587" s="148">
        <v>176883.22999999998</v>
      </c>
    </row>
    <row r="588" spans="1:8" ht="15.75" x14ac:dyDescent="0.25">
      <c r="A588" s="148" t="s">
        <v>248</v>
      </c>
      <c r="B588" s="235" t="str">
        <f t="shared" si="10"/>
        <v>4301A</v>
      </c>
      <c r="C588" s="165" t="s">
        <v>648</v>
      </c>
      <c r="D588" s="148">
        <v>0</v>
      </c>
      <c r="E588" s="148">
        <v>0</v>
      </c>
      <c r="F588" s="148">
        <v>0</v>
      </c>
      <c r="G588" s="148">
        <v>0</v>
      </c>
      <c r="H588" s="148">
        <v>0</v>
      </c>
    </row>
    <row r="589" spans="1:8" ht="15.75" x14ac:dyDescent="0.25">
      <c r="A589" s="148" t="s">
        <v>489</v>
      </c>
      <c r="B589" s="235" t="str">
        <f t="shared" si="10"/>
        <v>4411</v>
      </c>
      <c r="C589" s="165" t="s">
        <v>649</v>
      </c>
      <c r="D589" s="148">
        <v>0</v>
      </c>
      <c r="E589" s="148">
        <v>0</v>
      </c>
      <c r="F589" s="148">
        <v>0</v>
      </c>
      <c r="G589" s="148">
        <v>0</v>
      </c>
      <c r="H589" s="148">
        <v>0</v>
      </c>
    </row>
    <row r="590" spans="1:8" ht="15.75" x14ac:dyDescent="0.25">
      <c r="A590" s="148" t="s">
        <v>491</v>
      </c>
      <c r="B590" s="235" t="str">
        <f t="shared" si="10"/>
        <v>4512</v>
      </c>
      <c r="C590" s="165" t="s">
        <v>650</v>
      </c>
      <c r="D590" s="148">
        <v>0</v>
      </c>
      <c r="E590" s="148">
        <v>0</v>
      </c>
      <c r="F590" s="148">
        <v>0</v>
      </c>
      <c r="G590" s="148">
        <v>0</v>
      </c>
      <c r="H590" s="148">
        <v>0</v>
      </c>
    </row>
    <row r="591" spans="1:8" ht="15.75" x14ac:dyDescent="0.25">
      <c r="A591" s="148" t="s">
        <v>493</v>
      </c>
      <c r="B591" s="235" t="str">
        <f t="shared" si="10"/>
        <v>4619</v>
      </c>
      <c r="C591" s="165" t="s">
        <v>651</v>
      </c>
      <c r="D591" s="148">
        <v>746.47</v>
      </c>
      <c r="E591" s="148">
        <v>0</v>
      </c>
      <c r="F591" s="148">
        <v>746.47</v>
      </c>
      <c r="G591" s="148">
        <v>0</v>
      </c>
      <c r="H591" s="148">
        <v>746.47</v>
      </c>
    </row>
    <row r="592" spans="1:8" ht="15.75" x14ac:dyDescent="0.25">
      <c r="A592" s="148" t="s">
        <v>495</v>
      </c>
      <c r="B592" s="235" t="str">
        <f t="shared" si="10"/>
        <v>4714</v>
      </c>
      <c r="C592" s="165" t="s">
        <v>652</v>
      </c>
      <c r="D592" s="148">
        <v>0</v>
      </c>
      <c r="E592" s="148">
        <v>0</v>
      </c>
      <c r="F592" s="148">
        <v>0</v>
      </c>
      <c r="G592" s="148">
        <v>0</v>
      </c>
      <c r="H592" s="148">
        <v>0</v>
      </c>
    </row>
    <row r="593" spans="1:8" ht="15.75" x14ac:dyDescent="0.25">
      <c r="A593" s="148" t="s">
        <v>497</v>
      </c>
      <c r="B593" s="235" t="str">
        <f t="shared" si="10"/>
        <v>4818</v>
      </c>
      <c r="C593" s="165" t="s">
        <v>653</v>
      </c>
      <c r="D593" s="148">
        <v>15364.54</v>
      </c>
      <c r="E593" s="148">
        <v>0</v>
      </c>
      <c r="F593" s="148">
        <v>15364.54</v>
      </c>
      <c r="G593" s="148">
        <v>0</v>
      </c>
      <c r="H593" s="148">
        <v>15364.54</v>
      </c>
    </row>
    <row r="594" spans="1:8" ht="15.75" x14ac:dyDescent="0.25">
      <c r="A594" s="148" t="s">
        <v>499</v>
      </c>
      <c r="B594" s="235" t="str">
        <f t="shared" si="10"/>
        <v>4925</v>
      </c>
      <c r="C594" s="165" t="s">
        <v>654</v>
      </c>
      <c r="D594" s="148">
        <v>0</v>
      </c>
      <c r="E594" s="148">
        <v>0</v>
      </c>
      <c r="F594" s="148">
        <v>0</v>
      </c>
      <c r="G594" s="148">
        <v>0</v>
      </c>
      <c r="H594" s="148">
        <v>0</v>
      </c>
    </row>
    <row r="595" spans="1:8" ht="15.75" x14ac:dyDescent="0.25">
      <c r="A595" s="148" t="s">
        <v>501</v>
      </c>
      <c r="B595" s="235" t="str">
        <f t="shared" si="10"/>
        <v>5021</v>
      </c>
      <c r="C595" s="165" t="s">
        <v>655</v>
      </c>
      <c r="D595" s="148">
        <v>0</v>
      </c>
      <c r="E595" s="148">
        <v>0</v>
      </c>
      <c r="F595" s="148">
        <v>0</v>
      </c>
      <c r="G595" s="148">
        <v>0</v>
      </c>
      <c r="H595" s="148">
        <v>0</v>
      </c>
    </row>
    <row r="596" spans="1:8" ht="15.75" x14ac:dyDescent="0.25">
      <c r="A596" s="148" t="s">
        <v>503</v>
      </c>
      <c r="B596" s="235" t="str">
        <f t="shared" si="10"/>
        <v>5119</v>
      </c>
      <c r="C596" s="165" t="s">
        <v>656</v>
      </c>
      <c r="D596" s="148">
        <v>69761.899999999994</v>
      </c>
      <c r="E596" s="148">
        <v>0</v>
      </c>
      <c r="F596" s="148">
        <v>69761.899999999994</v>
      </c>
      <c r="G596" s="148">
        <v>0</v>
      </c>
      <c r="H596" s="148">
        <v>69761.899999999994</v>
      </c>
    </row>
    <row r="597" spans="1:8" ht="15.75" x14ac:dyDescent="0.25">
      <c r="A597" s="148" t="s">
        <v>505</v>
      </c>
      <c r="B597" s="235" t="str">
        <f t="shared" si="10"/>
        <v>5221</v>
      </c>
      <c r="C597" s="165" t="s">
        <v>657</v>
      </c>
      <c r="D597" s="148">
        <v>0</v>
      </c>
      <c r="E597" s="148">
        <v>0</v>
      </c>
      <c r="F597" s="148">
        <v>0</v>
      </c>
      <c r="G597" s="148">
        <v>0</v>
      </c>
      <c r="H597" s="148">
        <v>0</v>
      </c>
    </row>
    <row r="598" spans="1:8" ht="15.75" x14ac:dyDescent="0.25">
      <c r="A598" s="148" t="s">
        <v>507</v>
      </c>
      <c r="B598" s="235" t="str">
        <f t="shared" si="10"/>
        <v>5321</v>
      </c>
      <c r="C598" s="165" t="s">
        <v>658</v>
      </c>
      <c r="D598" s="148">
        <v>3155.5599999999995</v>
      </c>
      <c r="E598" s="148">
        <v>0</v>
      </c>
      <c r="F598" s="148">
        <v>3155.5599999999995</v>
      </c>
      <c r="G598" s="148">
        <v>0</v>
      </c>
      <c r="H598" s="148">
        <v>3155.5599999999995</v>
      </c>
    </row>
    <row r="599" spans="1:8" ht="15.75" x14ac:dyDescent="0.25">
      <c r="A599" s="148" t="s">
        <v>270</v>
      </c>
      <c r="B599" s="235" t="str">
        <f t="shared" si="10"/>
        <v>5411</v>
      </c>
      <c r="C599" s="165" t="s">
        <v>659</v>
      </c>
      <c r="D599" s="148">
        <v>0</v>
      </c>
      <c r="E599" s="148">
        <v>0</v>
      </c>
      <c r="F599" s="148">
        <v>0</v>
      </c>
      <c r="G599" s="148">
        <v>0</v>
      </c>
      <c r="H599" s="148">
        <v>0</v>
      </c>
    </row>
    <row r="600" spans="1:8" ht="15.75" x14ac:dyDescent="0.25">
      <c r="A600" s="148" t="s">
        <v>264</v>
      </c>
      <c r="B600" s="235" t="str">
        <f t="shared" si="10"/>
        <v>5522</v>
      </c>
      <c r="C600" s="165" t="s">
        <v>660</v>
      </c>
      <c r="D600" s="148">
        <v>0</v>
      </c>
      <c r="E600" s="148">
        <v>0</v>
      </c>
      <c r="F600" s="148">
        <v>0</v>
      </c>
      <c r="G600" s="148">
        <v>0</v>
      </c>
      <c r="H600" s="148">
        <v>0</v>
      </c>
    </row>
    <row r="601" spans="1:8" ht="15.75" x14ac:dyDescent="0.25">
      <c r="A601" s="148" t="s">
        <v>276</v>
      </c>
      <c r="B601" s="235" t="str">
        <f t="shared" si="10"/>
        <v>5721</v>
      </c>
      <c r="C601" s="165" t="s">
        <v>661</v>
      </c>
      <c r="D601" s="148">
        <v>0</v>
      </c>
      <c r="E601" s="148">
        <v>0</v>
      </c>
      <c r="F601" s="148">
        <v>0</v>
      </c>
      <c r="G601" s="148">
        <v>0</v>
      </c>
      <c r="H601" s="148">
        <v>0</v>
      </c>
    </row>
    <row r="602" spans="1:8" ht="15.75" x14ac:dyDescent="0.25">
      <c r="A602" s="148" t="s">
        <v>512</v>
      </c>
      <c r="B602" s="235" t="str">
        <f t="shared" si="10"/>
        <v>5801A</v>
      </c>
      <c r="C602" s="165" t="s">
        <v>662</v>
      </c>
      <c r="D602" s="148">
        <v>334333.24</v>
      </c>
      <c r="E602" s="148">
        <v>0</v>
      </c>
      <c r="F602" s="148">
        <v>334333.24</v>
      </c>
      <c r="G602" s="148">
        <v>0</v>
      </c>
      <c r="H602" s="148">
        <v>334333.24</v>
      </c>
    </row>
    <row r="603" spans="1:8" ht="15.75" x14ac:dyDescent="0.25">
      <c r="A603" s="148" t="s">
        <v>515</v>
      </c>
      <c r="B603" s="235" t="str">
        <f t="shared" si="10"/>
        <v>5921</v>
      </c>
      <c r="C603" s="165" t="s">
        <v>663</v>
      </c>
      <c r="D603" s="148">
        <v>0</v>
      </c>
      <c r="E603" s="148">
        <v>0</v>
      </c>
      <c r="F603" s="148">
        <v>0</v>
      </c>
      <c r="G603" s="148">
        <v>0</v>
      </c>
      <c r="H603" s="148">
        <v>0</v>
      </c>
    </row>
    <row r="604" spans="1:8" ht="15.75" x14ac:dyDescent="0.25">
      <c r="A604" s="148" t="s">
        <v>274</v>
      </c>
      <c r="B604" s="235" t="str">
        <f t="shared" si="10"/>
        <v>6021</v>
      </c>
      <c r="C604" s="151" t="s">
        <v>664</v>
      </c>
      <c r="D604" s="148">
        <v>0</v>
      </c>
      <c r="E604" s="148">
        <v>0</v>
      </c>
      <c r="F604" s="148">
        <v>0</v>
      </c>
      <c r="G604" s="148">
        <v>0</v>
      </c>
      <c r="H604" s="148">
        <v>0</v>
      </c>
    </row>
    <row r="605" spans="1:8" ht="15.75" x14ac:dyDescent="0.25">
      <c r="A605" s="148" t="s">
        <v>518</v>
      </c>
      <c r="B605" s="235" t="str">
        <f t="shared" si="10"/>
        <v>6121</v>
      </c>
      <c r="C605" s="151" t="s">
        <v>665</v>
      </c>
      <c r="D605" s="148">
        <v>0</v>
      </c>
      <c r="E605" s="148">
        <v>0</v>
      </c>
      <c r="F605" s="148">
        <v>0</v>
      </c>
      <c r="G605" s="148">
        <v>0</v>
      </c>
      <c r="H605" s="148">
        <v>0</v>
      </c>
    </row>
    <row r="606" spans="1:8" ht="15.75" x14ac:dyDescent="0.25">
      <c r="A606" s="148" t="s">
        <v>520</v>
      </c>
      <c r="B606" s="235" t="str">
        <f t="shared" si="10"/>
        <v>6225</v>
      </c>
      <c r="C606" s="165" t="s">
        <v>666</v>
      </c>
      <c r="D606" s="148">
        <v>0</v>
      </c>
      <c r="E606" s="148">
        <v>0</v>
      </c>
      <c r="F606" s="148">
        <v>0</v>
      </c>
      <c r="G606" s="148">
        <v>0</v>
      </c>
      <c r="H606" s="148">
        <v>0</v>
      </c>
    </row>
    <row r="607" spans="1:8" ht="15.75" x14ac:dyDescent="0.25">
      <c r="A607" s="148" t="s">
        <v>522</v>
      </c>
      <c r="B607" s="235" t="str">
        <f t="shared" si="10"/>
        <v>6325</v>
      </c>
      <c r="C607" s="165" t="s">
        <v>667</v>
      </c>
      <c r="D607" s="148">
        <v>0</v>
      </c>
      <c r="E607" s="148">
        <v>0</v>
      </c>
      <c r="F607" s="148">
        <v>0</v>
      </c>
      <c r="G607" s="148">
        <v>0</v>
      </c>
      <c r="H607" s="148">
        <v>0</v>
      </c>
    </row>
    <row r="608" spans="1:8" ht="15.75" x14ac:dyDescent="0.25">
      <c r="A608" s="148" t="s">
        <v>524</v>
      </c>
      <c r="B608" s="235" t="str">
        <f t="shared" si="10"/>
        <v>6408</v>
      </c>
      <c r="C608" s="165" t="s">
        <v>668</v>
      </c>
      <c r="D608" s="148">
        <v>0</v>
      </c>
      <c r="E608" s="148">
        <v>0</v>
      </c>
      <c r="F608" s="148">
        <v>0</v>
      </c>
      <c r="G608" s="148">
        <v>8491.5600000000013</v>
      </c>
      <c r="H608" s="148">
        <v>8491.5600000000013</v>
      </c>
    </row>
    <row r="609" spans="1:8" ht="15.75" x14ac:dyDescent="0.25">
      <c r="A609" s="148" t="s">
        <v>526</v>
      </c>
      <c r="B609" s="235" t="str">
        <f t="shared" si="10"/>
        <v>65</v>
      </c>
      <c r="C609" s="165" t="s">
        <v>669</v>
      </c>
      <c r="D609" s="148">
        <v>0</v>
      </c>
      <c r="E609" s="148">
        <v>0</v>
      </c>
      <c r="F609" s="148">
        <v>0</v>
      </c>
      <c r="G609" s="148">
        <v>0</v>
      </c>
      <c r="H609" s="148">
        <v>0</v>
      </c>
    </row>
    <row r="610" spans="1:8" ht="15.75" x14ac:dyDescent="0.25">
      <c r="A610" s="148" t="s">
        <v>528</v>
      </c>
      <c r="B610" s="235" t="str">
        <f t="shared" si="10"/>
        <v>66</v>
      </c>
      <c r="C610" s="165" t="s">
        <v>670</v>
      </c>
      <c r="D610" s="148">
        <v>0</v>
      </c>
      <c r="E610" s="148">
        <v>0</v>
      </c>
      <c r="F610" s="148">
        <v>0</v>
      </c>
      <c r="G610" s="148">
        <v>0</v>
      </c>
      <c r="H610" s="148">
        <v>0</v>
      </c>
    </row>
    <row r="611" spans="1:8" ht="15.75" x14ac:dyDescent="0.25">
      <c r="A611" s="148" t="s">
        <v>530</v>
      </c>
      <c r="B611" s="235" t="str">
        <f t="shared" si="10"/>
        <v>6711</v>
      </c>
      <c r="C611" s="165" t="s">
        <v>671</v>
      </c>
      <c r="D611" s="148">
        <v>125.65</v>
      </c>
      <c r="E611" s="148">
        <v>0</v>
      </c>
      <c r="F611" s="148">
        <v>125.65</v>
      </c>
      <c r="G611" s="148">
        <v>0</v>
      </c>
      <c r="H611" s="148">
        <v>125.65</v>
      </c>
    </row>
    <row r="612" spans="1:8" ht="15.75" x14ac:dyDescent="0.25">
      <c r="A612" s="148" t="s">
        <v>672</v>
      </c>
      <c r="B612" s="235">
        <f t="shared" si="10"/>
        <v>6825</v>
      </c>
      <c r="C612" s="165">
        <v>6825</v>
      </c>
      <c r="D612" s="148">
        <v>1320.3600000000001</v>
      </c>
      <c r="E612" s="148">
        <v>0</v>
      </c>
      <c r="F612" s="148">
        <v>1320.3600000000001</v>
      </c>
      <c r="G612" s="148">
        <v>0</v>
      </c>
      <c r="H612" s="148">
        <v>1320.3600000000001</v>
      </c>
    </row>
    <row r="613" spans="1:8" ht="15.75" x14ac:dyDescent="0.25">
      <c r="A613" s="148" t="s">
        <v>535</v>
      </c>
      <c r="B613" s="235" t="str">
        <f t="shared" si="10"/>
        <v>7209</v>
      </c>
      <c r="C613" s="165" t="s">
        <v>673</v>
      </c>
      <c r="D613" s="148">
        <v>650.69999999999993</v>
      </c>
      <c r="E613" s="148">
        <v>0</v>
      </c>
      <c r="F613" s="148">
        <v>650.69999999999993</v>
      </c>
      <c r="G613" s="148">
        <v>0</v>
      </c>
      <c r="H613" s="148">
        <v>650.69999999999993</v>
      </c>
    </row>
    <row r="614" spans="1:8" ht="15.75" x14ac:dyDescent="0.25">
      <c r="A614" s="148" t="s">
        <v>347</v>
      </c>
      <c r="B614" s="235" t="str">
        <f t="shared" ref="B614:B636" si="11">C614</f>
        <v>7305</v>
      </c>
      <c r="C614" s="165" t="s">
        <v>674</v>
      </c>
      <c r="D614" s="148">
        <v>0</v>
      </c>
      <c r="E614" s="148">
        <v>0</v>
      </c>
      <c r="F614" s="148">
        <v>0</v>
      </c>
      <c r="G614" s="148">
        <v>0</v>
      </c>
      <c r="H614" s="148">
        <v>0</v>
      </c>
    </row>
    <row r="615" spans="1:8" ht="15.75" x14ac:dyDescent="0.25">
      <c r="A615" s="148" t="s">
        <v>538</v>
      </c>
      <c r="B615" s="235" t="str">
        <f t="shared" si="11"/>
        <v>7405</v>
      </c>
      <c r="C615" s="165" t="s">
        <v>675</v>
      </c>
      <c r="D615" s="148">
        <v>2200.2599999999998</v>
      </c>
      <c r="E615" s="148">
        <v>0</v>
      </c>
      <c r="F615" s="148">
        <v>2200.2599999999998</v>
      </c>
      <c r="G615" s="148">
        <v>0</v>
      </c>
      <c r="H615" s="148">
        <v>2200.2599999999998</v>
      </c>
    </row>
    <row r="616" spans="1:8" ht="15.75" x14ac:dyDescent="0.25">
      <c r="A616" s="148" t="s">
        <v>538</v>
      </c>
      <c r="B616" s="235" t="str">
        <f t="shared" si="11"/>
        <v>7401A</v>
      </c>
      <c r="C616" s="165" t="s">
        <v>676</v>
      </c>
      <c r="D616" s="148">
        <v>0</v>
      </c>
      <c r="E616" s="148">
        <v>0</v>
      </c>
      <c r="F616" s="148">
        <v>0</v>
      </c>
      <c r="G616" s="148">
        <v>0</v>
      </c>
      <c r="H616" s="148">
        <v>0</v>
      </c>
    </row>
    <row r="617" spans="1:8" ht="15.75" x14ac:dyDescent="0.25">
      <c r="A617" s="148" t="s">
        <v>541</v>
      </c>
      <c r="B617" s="235" t="str">
        <f t="shared" si="11"/>
        <v>7511</v>
      </c>
      <c r="C617" s="151" t="s">
        <v>677</v>
      </c>
      <c r="D617" s="148">
        <v>172.64000000000001</v>
      </c>
      <c r="E617" s="148">
        <v>0</v>
      </c>
      <c r="F617" s="148">
        <v>172.64000000000001</v>
      </c>
      <c r="G617" s="148">
        <v>0</v>
      </c>
      <c r="H617" s="148">
        <v>172.64000000000001</v>
      </c>
    </row>
    <row r="618" spans="1:8" ht="15.75" x14ac:dyDescent="0.25">
      <c r="A618" s="148" t="s">
        <v>541</v>
      </c>
      <c r="B618" s="235" t="str">
        <f t="shared" si="11"/>
        <v>7501A</v>
      </c>
      <c r="C618" s="151" t="s">
        <v>678</v>
      </c>
      <c r="D618" s="148">
        <v>0</v>
      </c>
      <c r="E618" s="148">
        <v>0</v>
      </c>
      <c r="F618" s="148">
        <v>0</v>
      </c>
      <c r="G618" s="148">
        <v>0</v>
      </c>
      <c r="H618" s="148">
        <v>0</v>
      </c>
    </row>
    <row r="619" spans="1:8" ht="15.75" x14ac:dyDescent="0.25">
      <c r="A619" s="148" t="s">
        <v>544</v>
      </c>
      <c r="B619" s="235" t="str">
        <f t="shared" si="11"/>
        <v>7913</v>
      </c>
      <c r="C619" s="165" t="s">
        <v>679</v>
      </c>
      <c r="D619" s="148">
        <v>0</v>
      </c>
      <c r="E619" s="148">
        <v>0</v>
      </c>
      <c r="F619" s="148">
        <v>0</v>
      </c>
      <c r="G619" s="148">
        <v>0</v>
      </c>
      <c r="H619" s="148">
        <v>0</v>
      </c>
    </row>
    <row r="620" spans="1:8" ht="15.75" x14ac:dyDescent="0.25">
      <c r="A620" s="148" t="s">
        <v>680</v>
      </c>
      <c r="B620" s="235">
        <f t="shared" si="11"/>
        <v>8025</v>
      </c>
      <c r="C620" s="165">
        <v>8025</v>
      </c>
      <c r="D620" s="148">
        <v>0</v>
      </c>
      <c r="E620" s="148">
        <v>0</v>
      </c>
      <c r="F620" s="148">
        <v>0</v>
      </c>
      <c r="G620" s="148">
        <v>0</v>
      </c>
      <c r="H620" s="148">
        <v>0</v>
      </c>
    </row>
    <row r="621" spans="1:8" ht="15.75" x14ac:dyDescent="0.25">
      <c r="A621" s="148" t="s">
        <v>548</v>
      </c>
      <c r="B621" s="235" t="str">
        <f t="shared" si="11"/>
        <v>8125</v>
      </c>
      <c r="C621" s="165" t="s">
        <v>681</v>
      </c>
      <c r="D621" s="148">
        <v>0</v>
      </c>
      <c r="E621" s="148">
        <v>0</v>
      </c>
      <c r="F621" s="148">
        <v>0</v>
      </c>
      <c r="G621" s="148">
        <v>0</v>
      </c>
      <c r="H621" s="148">
        <v>0</v>
      </c>
    </row>
    <row r="622" spans="1:8" ht="15.75" x14ac:dyDescent="0.25">
      <c r="A622" s="148" t="s">
        <v>553</v>
      </c>
      <c r="B622" s="235" t="str">
        <f t="shared" si="11"/>
        <v>8811</v>
      </c>
      <c r="C622" s="165" t="s">
        <v>682</v>
      </c>
      <c r="D622" s="148">
        <v>0</v>
      </c>
      <c r="E622" s="148">
        <v>0</v>
      </c>
      <c r="F622" s="148">
        <v>0</v>
      </c>
      <c r="G622" s="148">
        <v>0</v>
      </c>
      <c r="H622" s="148">
        <v>0</v>
      </c>
    </row>
    <row r="623" spans="1:8" ht="15.75" x14ac:dyDescent="0.25">
      <c r="A623" s="148" t="s">
        <v>555</v>
      </c>
      <c r="B623" s="235" t="str">
        <f t="shared" si="11"/>
        <v>9025</v>
      </c>
      <c r="C623" s="151" t="s">
        <v>683</v>
      </c>
      <c r="D623" s="148">
        <v>0</v>
      </c>
      <c r="E623" s="148">
        <v>0</v>
      </c>
      <c r="F623" s="148">
        <v>0</v>
      </c>
      <c r="G623" s="148">
        <v>0</v>
      </c>
      <c r="H623" s="148">
        <v>0</v>
      </c>
    </row>
    <row r="624" spans="1:8" ht="15.75" x14ac:dyDescent="0.25">
      <c r="A624" s="148" t="s">
        <v>557</v>
      </c>
      <c r="B624" s="235" t="str">
        <f t="shared" si="11"/>
        <v>9202</v>
      </c>
      <c r="C624" s="151" t="s">
        <v>684</v>
      </c>
      <c r="D624" s="148">
        <v>0</v>
      </c>
      <c r="E624" s="148">
        <v>0</v>
      </c>
      <c r="F624" s="148">
        <v>0</v>
      </c>
      <c r="G624" s="148">
        <v>0</v>
      </c>
      <c r="H624" s="148">
        <v>0</v>
      </c>
    </row>
    <row r="625" spans="1:8" ht="15.75" x14ac:dyDescent="0.25">
      <c r="A625" s="148" t="s">
        <v>559</v>
      </c>
      <c r="B625" s="235" t="str">
        <f t="shared" si="11"/>
        <v>9302</v>
      </c>
      <c r="C625" s="151" t="s">
        <v>685</v>
      </c>
      <c r="D625" s="148">
        <v>0</v>
      </c>
      <c r="E625" s="148">
        <v>0</v>
      </c>
      <c r="F625" s="148">
        <v>0</v>
      </c>
      <c r="G625" s="148">
        <v>0</v>
      </c>
      <c r="H625" s="148">
        <v>0</v>
      </c>
    </row>
    <row r="626" spans="1:8" ht="15.75" x14ac:dyDescent="0.25">
      <c r="A626" s="148" t="s">
        <v>561</v>
      </c>
      <c r="B626" s="235" t="str">
        <f t="shared" si="11"/>
        <v>9425</v>
      </c>
      <c r="C626" s="151" t="s">
        <v>686</v>
      </c>
      <c r="D626" s="148">
        <v>0</v>
      </c>
      <c r="E626" s="148">
        <v>0</v>
      </c>
      <c r="F626" s="148">
        <v>0</v>
      </c>
      <c r="G626" s="148">
        <v>0</v>
      </c>
      <c r="H626" s="148">
        <v>0</v>
      </c>
    </row>
    <row r="627" spans="1:8" ht="15.75" x14ac:dyDescent="0.25">
      <c r="A627" s="148" t="s">
        <v>563</v>
      </c>
      <c r="B627" s="235" t="str">
        <f t="shared" si="11"/>
        <v>9601A</v>
      </c>
      <c r="C627" s="151" t="s">
        <v>687</v>
      </c>
      <c r="D627" s="148">
        <v>0</v>
      </c>
      <c r="E627" s="148">
        <v>0</v>
      </c>
      <c r="F627" s="148">
        <v>0</v>
      </c>
      <c r="G627" s="148">
        <v>0</v>
      </c>
      <c r="H627" s="148">
        <v>0</v>
      </c>
    </row>
    <row r="628" spans="1:8" ht="15.75" x14ac:dyDescent="0.25">
      <c r="A628" s="148" t="s">
        <v>566</v>
      </c>
      <c r="B628" s="235" t="str">
        <f t="shared" si="11"/>
        <v>9701A</v>
      </c>
      <c r="C628" s="151" t="s">
        <v>688</v>
      </c>
      <c r="D628" s="148">
        <v>0</v>
      </c>
      <c r="E628" s="148">
        <v>0</v>
      </c>
      <c r="F628" s="148">
        <v>0</v>
      </c>
      <c r="G628" s="148">
        <v>0</v>
      </c>
      <c r="H628" s="148">
        <v>0</v>
      </c>
    </row>
    <row r="629" spans="1:8" ht="15.75" x14ac:dyDescent="0.25">
      <c r="A629" s="148" t="s">
        <v>566</v>
      </c>
      <c r="B629" s="235" t="str">
        <f t="shared" si="11"/>
        <v>9801A</v>
      </c>
      <c r="C629" s="151" t="s">
        <v>689</v>
      </c>
      <c r="D629" s="148">
        <v>10839277.039999999</v>
      </c>
      <c r="E629" s="148">
        <v>149802.63000000082</v>
      </c>
      <c r="F629" s="148">
        <v>10989079.67</v>
      </c>
      <c r="G629" s="148">
        <v>5566385</v>
      </c>
      <c r="H629" s="148">
        <v>16555464.67</v>
      </c>
    </row>
    <row r="630" spans="1:8" ht="15.75" x14ac:dyDescent="0.25">
      <c r="A630" s="148" t="s">
        <v>567</v>
      </c>
      <c r="B630" s="235" t="str">
        <f t="shared" si="11"/>
        <v>BB</v>
      </c>
      <c r="C630" s="151" t="s">
        <v>587</v>
      </c>
      <c r="D630" s="148">
        <v>0</v>
      </c>
      <c r="E630" s="148">
        <v>0</v>
      </c>
      <c r="F630" s="148">
        <v>0</v>
      </c>
      <c r="G630" s="148">
        <v>0</v>
      </c>
      <c r="H630" s="148">
        <v>0</v>
      </c>
    </row>
    <row r="631" spans="1:8" ht="15.75" x14ac:dyDescent="0.25">
      <c r="A631" s="148" t="s">
        <v>569</v>
      </c>
      <c r="B631" s="235" t="str">
        <f t="shared" si="11"/>
        <v>AA</v>
      </c>
      <c r="C631" s="230" t="s">
        <v>570</v>
      </c>
      <c r="D631" s="148"/>
      <c r="E631" s="148">
        <v>0</v>
      </c>
      <c r="F631" s="148">
        <v>0</v>
      </c>
      <c r="G631" s="148">
        <v>0</v>
      </c>
      <c r="H631" s="148">
        <v>0</v>
      </c>
    </row>
    <row r="632" spans="1:8" ht="15.75" x14ac:dyDescent="0.25">
      <c r="A632" s="148" t="s">
        <v>690</v>
      </c>
      <c r="B632" s="235">
        <f t="shared" si="11"/>
        <v>0</v>
      </c>
      <c r="C632" s="148"/>
      <c r="D632" s="148"/>
      <c r="E632" s="148">
        <v>0</v>
      </c>
      <c r="F632" s="148">
        <v>0</v>
      </c>
      <c r="G632" s="148">
        <v>0</v>
      </c>
      <c r="H632" s="148">
        <v>0</v>
      </c>
    </row>
    <row r="633" spans="1:8" ht="15.75" x14ac:dyDescent="0.25">
      <c r="A633" s="148" t="s">
        <v>572</v>
      </c>
      <c r="B633" s="235">
        <f t="shared" si="11"/>
        <v>0</v>
      </c>
      <c r="C633" s="148"/>
      <c r="D633" s="148"/>
      <c r="E633" s="148">
        <v>0</v>
      </c>
      <c r="F633" s="148">
        <v>0</v>
      </c>
      <c r="G633" s="148">
        <v>0</v>
      </c>
      <c r="H633" s="148">
        <v>0</v>
      </c>
    </row>
    <row r="634" spans="1:8" ht="15.75" x14ac:dyDescent="0.25">
      <c r="A634" s="148" t="s">
        <v>300</v>
      </c>
      <c r="B634" s="235" t="str">
        <f t="shared" si="11"/>
        <v>QQ</v>
      </c>
      <c r="C634" s="230" t="s">
        <v>573</v>
      </c>
      <c r="D634" s="148"/>
      <c r="E634" s="148">
        <v>0</v>
      </c>
      <c r="F634" s="148">
        <v>0</v>
      </c>
      <c r="G634" s="148">
        <v>0</v>
      </c>
      <c r="H634" s="148">
        <v>0</v>
      </c>
    </row>
    <row r="635" spans="1:8" ht="15.75" x14ac:dyDescent="0.25">
      <c r="A635" s="148" t="s">
        <v>574</v>
      </c>
      <c r="B635" s="235">
        <f t="shared" si="11"/>
        <v>0</v>
      </c>
      <c r="C635" s="148"/>
      <c r="D635" s="148"/>
      <c r="E635" s="148">
        <v>0</v>
      </c>
      <c r="F635" s="148">
        <v>0</v>
      </c>
      <c r="G635" s="148">
        <v>0</v>
      </c>
      <c r="H635" s="148">
        <v>0</v>
      </c>
    </row>
    <row r="636" spans="1:8" ht="15.75" x14ac:dyDescent="0.25">
      <c r="A636" s="148" t="s">
        <v>575</v>
      </c>
      <c r="B636" s="235" t="str">
        <f t="shared" si="11"/>
        <v>RB</v>
      </c>
      <c r="C636" s="236" t="s">
        <v>576</v>
      </c>
      <c r="D636" s="148"/>
      <c r="E636" s="148">
        <v>0</v>
      </c>
      <c r="F636" s="148">
        <v>0</v>
      </c>
      <c r="G636" s="148">
        <v>0</v>
      </c>
      <c r="H636" s="148">
        <v>0</v>
      </c>
    </row>
    <row r="637" spans="1:8" ht="15.75" x14ac:dyDescent="0.25">
      <c r="A637" s="148"/>
      <c r="B637" s="235"/>
      <c r="C637" s="148"/>
      <c r="D637" s="152" t="s">
        <v>577</v>
      </c>
      <c r="E637" s="152" t="s">
        <v>577</v>
      </c>
      <c r="F637" s="152" t="s">
        <v>577</v>
      </c>
      <c r="G637" s="152" t="s">
        <v>577</v>
      </c>
      <c r="H637" s="152" t="s">
        <v>577</v>
      </c>
    </row>
    <row r="638" spans="1:8" ht="15.75" x14ac:dyDescent="0.25">
      <c r="A638" s="148" t="s">
        <v>578</v>
      </c>
      <c r="B638" s="235"/>
      <c r="C638" s="162"/>
      <c r="D638" s="148">
        <v>11734098.129999999</v>
      </c>
      <c r="E638" s="148">
        <v>149802.63000000082</v>
      </c>
      <c r="F638" s="148">
        <v>11883900.76</v>
      </c>
      <c r="G638" s="148">
        <v>5574876.5599999996</v>
      </c>
      <c r="H638" s="148">
        <v>17458777.32</v>
      </c>
    </row>
    <row r="639" spans="1:8" ht="15.75" x14ac:dyDescent="0.25">
      <c r="A639" s="148"/>
      <c r="B639" s="235"/>
      <c r="C639" s="148"/>
      <c r="D639" s="152" t="s">
        <v>397</v>
      </c>
      <c r="E639" s="152" t="s">
        <v>397</v>
      </c>
      <c r="F639" s="152" t="s">
        <v>397</v>
      </c>
      <c r="G639" s="152" t="s">
        <v>397</v>
      </c>
      <c r="H639" s="152" t="s">
        <v>397</v>
      </c>
    </row>
    <row r="640" spans="1:8" ht="15.75" x14ac:dyDescent="0.25">
      <c r="A640" s="148"/>
      <c r="B640" s="235"/>
      <c r="C640" s="148"/>
      <c r="D640" s="148"/>
      <c r="E640" s="148"/>
      <c r="F640" s="148"/>
      <c r="G640" s="148"/>
      <c r="H640" s="148">
        <v>0</v>
      </c>
    </row>
    <row r="641" spans="1:8" ht="15.75" x14ac:dyDescent="0.25">
      <c r="B641" s="235"/>
    </row>
    <row r="642" spans="1:8" ht="15.75" x14ac:dyDescent="0.25">
      <c r="B642" s="235"/>
    </row>
    <row r="643" spans="1:8" ht="15.75" x14ac:dyDescent="0.25">
      <c r="A643" s="148"/>
      <c r="B643" s="235"/>
      <c r="C643" s="148"/>
      <c r="D643" s="148" t="s">
        <v>394</v>
      </c>
      <c r="E643" s="148"/>
      <c r="F643" s="148"/>
      <c r="G643" s="148"/>
      <c r="H643" s="148"/>
    </row>
    <row r="644" spans="1:8" ht="15.75" x14ac:dyDescent="0.25">
      <c r="A644" s="148"/>
      <c r="B644" s="235"/>
      <c r="C644" s="148"/>
      <c r="D644" s="148" t="s">
        <v>395</v>
      </c>
      <c r="E644" s="148"/>
      <c r="F644" s="148"/>
      <c r="G644" s="148"/>
      <c r="H644" s="148"/>
    </row>
    <row r="645" spans="1:8" ht="15.75" x14ac:dyDescent="0.25">
      <c r="A645" s="148" t="s">
        <v>596</v>
      </c>
      <c r="B645" s="235"/>
      <c r="C645" s="148"/>
      <c r="D645" s="148"/>
      <c r="E645" s="153" t="s">
        <v>611</v>
      </c>
      <c r="F645" s="148"/>
      <c r="G645" s="148"/>
      <c r="H645" s="148"/>
    </row>
    <row r="646" spans="1:8" ht="15.75" x14ac:dyDescent="0.25">
      <c r="A646" s="152" t="s">
        <v>397</v>
      </c>
      <c r="B646" s="235"/>
      <c r="C646" s="160" t="s">
        <v>397</v>
      </c>
      <c r="D646" s="160" t="s">
        <v>397</v>
      </c>
      <c r="E646" s="160" t="s">
        <v>397</v>
      </c>
      <c r="F646" s="160" t="s">
        <v>397</v>
      </c>
      <c r="G646" s="160" t="s">
        <v>397</v>
      </c>
      <c r="H646" s="160" t="s">
        <v>397</v>
      </c>
    </row>
    <row r="647" spans="1:8" ht="15.75" x14ac:dyDescent="0.25">
      <c r="A647" s="148" t="s">
        <v>398</v>
      </c>
      <c r="B647" s="235"/>
      <c r="C647" s="162"/>
      <c r="D647" s="150" t="s">
        <v>185</v>
      </c>
      <c r="E647" s="150" t="s">
        <v>185</v>
      </c>
      <c r="F647" s="150" t="s">
        <v>399</v>
      </c>
      <c r="G647" s="150" t="s">
        <v>185</v>
      </c>
      <c r="H647" s="150" t="s">
        <v>400</v>
      </c>
    </row>
    <row r="648" spans="1:8" ht="15.75" x14ac:dyDescent="0.25">
      <c r="A648" s="148"/>
      <c r="B648" s="235"/>
      <c r="C648" s="162"/>
      <c r="D648" s="150" t="s">
        <v>401</v>
      </c>
      <c r="E648" s="150" t="s">
        <v>402</v>
      </c>
      <c r="F648" s="150" t="s">
        <v>402</v>
      </c>
      <c r="G648" s="150" t="s">
        <v>403</v>
      </c>
      <c r="H648" s="150" t="s">
        <v>404</v>
      </c>
    </row>
    <row r="649" spans="1:8" ht="15.75" x14ac:dyDescent="0.25">
      <c r="A649" s="148"/>
      <c r="B649" s="235"/>
      <c r="C649" s="162"/>
      <c r="D649" s="150" t="s">
        <v>405</v>
      </c>
      <c r="E649" s="150" t="s">
        <v>406</v>
      </c>
      <c r="F649" s="148"/>
      <c r="G649" s="150" t="s">
        <v>406</v>
      </c>
      <c r="H649" s="150" t="s">
        <v>407</v>
      </c>
    </row>
    <row r="650" spans="1:8" ht="15.75" x14ac:dyDescent="0.25">
      <c r="A650" s="152" t="s">
        <v>397</v>
      </c>
      <c r="B650" s="235"/>
      <c r="C650" s="160" t="s">
        <v>397</v>
      </c>
      <c r="D650" s="160" t="s">
        <v>397</v>
      </c>
      <c r="E650" s="160" t="s">
        <v>397</v>
      </c>
      <c r="F650" s="160" t="s">
        <v>397</v>
      </c>
      <c r="G650" s="160" t="s">
        <v>397</v>
      </c>
      <c r="H650" s="160" t="s">
        <v>397</v>
      </c>
    </row>
    <row r="651" spans="1:8" ht="15.75" x14ac:dyDescent="0.25">
      <c r="A651" s="148" t="s">
        <v>408</v>
      </c>
      <c r="B651" s="235" t="str">
        <f>C651</f>
        <v>00</v>
      </c>
      <c r="C651" s="229" t="s">
        <v>409</v>
      </c>
      <c r="D651" s="148">
        <v>0</v>
      </c>
      <c r="E651" s="148">
        <v>0</v>
      </c>
      <c r="F651" s="148">
        <v>0</v>
      </c>
      <c r="G651" s="148">
        <v>0</v>
      </c>
      <c r="H651" s="148">
        <v>0</v>
      </c>
    </row>
    <row r="652" spans="1:8" ht="15.75" x14ac:dyDescent="0.25">
      <c r="A652" s="148" t="s">
        <v>410</v>
      </c>
      <c r="B652" s="235" t="str">
        <f t="shared" ref="B652:B715" si="12">C652</f>
        <v>0202</v>
      </c>
      <c r="C652" s="165" t="s">
        <v>612</v>
      </c>
      <c r="D652" s="148">
        <v>2102.48</v>
      </c>
      <c r="E652" s="148">
        <v>0</v>
      </c>
      <c r="F652" s="148">
        <v>2102.48</v>
      </c>
      <c r="G652" s="148">
        <v>0</v>
      </c>
      <c r="H652" s="148">
        <v>2102.48</v>
      </c>
    </row>
    <row r="653" spans="1:8" ht="15.75" x14ac:dyDescent="0.25">
      <c r="A653" s="148" t="s">
        <v>413</v>
      </c>
      <c r="B653" s="235" t="str">
        <f t="shared" si="12"/>
        <v>0303</v>
      </c>
      <c r="C653" s="165" t="s">
        <v>613</v>
      </c>
      <c r="D653" s="148">
        <v>0</v>
      </c>
      <c r="E653" s="148">
        <v>0</v>
      </c>
      <c r="F653" s="148">
        <v>0</v>
      </c>
      <c r="G653" s="148">
        <v>0</v>
      </c>
      <c r="H653" s="148">
        <v>0</v>
      </c>
    </row>
    <row r="654" spans="1:8" ht="15.75" x14ac:dyDescent="0.25">
      <c r="A654" s="148" t="s">
        <v>415</v>
      </c>
      <c r="B654" s="235" t="str">
        <f t="shared" si="12"/>
        <v>0412</v>
      </c>
      <c r="C654" s="165" t="s">
        <v>614</v>
      </c>
      <c r="D654" s="148">
        <v>0</v>
      </c>
      <c r="E654" s="148">
        <v>0</v>
      </c>
      <c r="F654" s="148">
        <v>0</v>
      </c>
      <c r="G654" s="148">
        <v>0</v>
      </c>
      <c r="H654" s="148">
        <v>0</v>
      </c>
    </row>
    <row r="655" spans="1:8" ht="15.75" x14ac:dyDescent="0.25">
      <c r="A655" s="148" t="s">
        <v>417</v>
      </c>
      <c r="B655" s="235" t="str">
        <f t="shared" si="12"/>
        <v>0521</v>
      </c>
      <c r="C655" s="151" t="s">
        <v>615</v>
      </c>
      <c r="D655" s="148">
        <v>0</v>
      </c>
      <c r="E655" s="148">
        <v>0</v>
      </c>
      <c r="F655" s="148">
        <v>0</v>
      </c>
      <c r="G655" s="148">
        <v>0</v>
      </c>
      <c r="H655" s="148">
        <v>0</v>
      </c>
    </row>
    <row r="656" spans="1:8" ht="15.75" x14ac:dyDescent="0.25">
      <c r="A656" s="148" t="s">
        <v>419</v>
      </c>
      <c r="B656" s="235" t="str">
        <f t="shared" si="12"/>
        <v>0603</v>
      </c>
      <c r="C656" s="165" t="s">
        <v>616</v>
      </c>
      <c r="D656" s="148">
        <v>0</v>
      </c>
      <c r="E656" s="148">
        <v>0</v>
      </c>
      <c r="F656" s="148">
        <v>0</v>
      </c>
      <c r="G656" s="148">
        <v>0</v>
      </c>
      <c r="H656" s="148">
        <v>0</v>
      </c>
    </row>
    <row r="657" spans="1:8" ht="15.75" x14ac:dyDescent="0.25">
      <c r="A657" s="148" t="s">
        <v>421</v>
      </c>
      <c r="B657" s="235" t="str">
        <f t="shared" si="12"/>
        <v>0721</v>
      </c>
      <c r="C657" s="151" t="s">
        <v>617</v>
      </c>
      <c r="D657" s="148">
        <v>0</v>
      </c>
      <c r="E657" s="148">
        <v>0</v>
      </c>
      <c r="F657" s="148">
        <v>0</v>
      </c>
      <c r="G657" s="148">
        <v>0</v>
      </c>
      <c r="H657" s="148">
        <v>0</v>
      </c>
    </row>
    <row r="658" spans="1:8" ht="15.75" x14ac:dyDescent="0.25">
      <c r="A658" s="148" t="s">
        <v>423</v>
      </c>
      <c r="B658" s="235" t="str">
        <f t="shared" si="12"/>
        <v>0803</v>
      </c>
      <c r="C658" s="151" t="s">
        <v>618</v>
      </c>
      <c r="D658" s="148">
        <v>0</v>
      </c>
      <c r="E658" s="148">
        <v>0</v>
      </c>
      <c r="F658" s="148">
        <v>0</v>
      </c>
      <c r="G658" s="148">
        <v>0</v>
      </c>
      <c r="H658" s="148">
        <v>0</v>
      </c>
    </row>
    <row r="659" spans="1:8" ht="15.75" x14ac:dyDescent="0.25">
      <c r="A659" s="148" t="s">
        <v>605</v>
      </c>
      <c r="B659" s="235" t="str">
        <f t="shared" si="12"/>
        <v>1012</v>
      </c>
      <c r="C659" s="151" t="s">
        <v>619</v>
      </c>
      <c r="D659" s="148">
        <v>0</v>
      </c>
      <c r="E659" s="148">
        <v>0</v>
      </c>
      <c r="F659" s="148">
        <v>0</v>
      </c>
      <c r="G659" s="148">
        <v>0</v>
      </c>
      <c r="H659" s="148">
        <v>0</v>
      </c>
    </row>
    <row r="660" spans="1:8" ht="15.75" x14ac:dyDescent="0.25">
      <c r="A660" s="148" t="s">
        <v>429</v>
      </c>
      <c r="B660" s="235" t="str">
        <f t="shared" si="12"/>
        <v>1206</v>
      </c>
      <c r="C660" s="165" t="s">
        <v>620</v>
      </c>
      <c r="D660" s="148">
        <v>8014.4500000000007</v>
      </c>
      <c r="E660" s="148">
        <v>0</v>
      </c>
      <c r="F660" s="148">
        <v>8014.4500000000007</v>
      </c>
      <c r="G660" s="148">
        <v>0</v>
      </c>
      <c r="H660" s="148">
        <v>8014.4500000000007</v>
      </c>
    </row>
    <row r="661" spans="1:8" ht="15.75" x14ac:dyDescent="0.25">
      <c r="A661" s="148" t="s">
        <v>432</v>
      </c>
      <c r="B661" s="235" t="str">
        <f t="shared" si="12"/>
        <v>1312</v>
      </c>
      <c r="C661" s="165" t="s">
        <v>621</v>
      </c>
      <c r="D661" s="148">
        <v>0</v>
      </c>
      <c r="E661" s="148">
        <v>0</v>
      </c>
      <c r="F661" s="148">
        <v>0</v>
      </c>
      <c r="G661" s="148">
        <v>0</v>
      </c>
      <c r="H661" s="148">
        <v>0</v>
      </c>
    </row>
    <row r="662" spans="1:8" ht="15.75" x14ac:dyDescent="0.25">
      <c r="A662" s="148" t="s">
        <v>21</v>
      </c>
      <c r="B662" s="235" t="str">
        <f t="shared" si="12"/>
        <v>1524</v>
      </c>
      <c r="C662" s="165" t="s">
        <v>622</v>
      </c>
      <c r="D662" s="148">
        <v>12430</v>
      </c>
      <c r="E662" s="148">
        <v>0</v>
      </c>
      <c r="F662" s="148">
        <v>12430</v>
      </c>
      <c r="G662" s="148">
        <v>0</v>
      </c>
      <c r="H662" s="148">
        <v>12430</v>
      </c>
    </row>
    <row r="663" spans="1:8" ht="15.75" x14ac:dyDescent="0.25">
      <c r="A663" s="148" t="s">
        <v>284</v>
      </c>
      <c r="B663" s="235" t="str">
        <f t="shared" si="12"/>
        <v>1625</v>
      </c>
      <c r="C663" s="151" t="s">
        <v>623</v>
      </c>
      <c r="D663" s="148">
        <v>0</v>
      </c>
      <c r="E663" s="148">
        <v>0</v>
      </c>
      <c r="F663" s="148">
        <v>0</v>
      </c>
      <c r="G663" s="148">
        <v>0</v>
      </c>
      <c r="H663" s="148">
        <v>0</v>
      </c>
    </row>
    <row r="664" spans="1:8" ht="15.75" x14ac:dyDescent="0.25">
      <c r="A664" s="151" t="s">
        <v>436</v>
      </c>
      <c r="B664" s="235" t="str">
        <f t="shared" si="12"/>
        <v>1712</v>
      </c>
      <c r="C664" s="151" t="s">
        <v>624</v>
      </c>
      <c r="D664" s="148">
        <v>0</v>
      </c>
      <c r="E664" s="148">
        <v>0</v>
      </c>
      <c r="F664" s="148">
        <v>0</v>
      </c>
      <c r="G664" s="148">
        <v>0</v>
      </c>
      <c r="H664" s="148">
        <v>0</v>
      </c>
    </row>
    <row r="665" spans="1:8" ht="15.75" x14ac:dyDescent="0.25">
      <c r="A665" s="151" t="s">
        <v>438</v>
      </c>
      <c r="B665" s="235" t="str">
        <f t="shared" si="12"/>
        <v>1841</v>
      </c>
      <c r="C665" s="151" t="s">
        <v>439</v>
      </c>
      <c r="D665" s="148">
        <v>0</v>
      </c>
      <c r="E665" s="148">
        <v>0</v>
      </c>
      <c r="F665" s="148">
        <v>0</v>
      </c>
      <c r="G665" s="148">
        <v>0</v>
      </c>
      <c r="H665" s="148">
        <v>0</v>
      </c>
    </row>
    <row r="666" spans="1:8" ht="15.75" x14ac:dyDescent="0.25">
      <c r="A666" s="148" t="s">
        <v>440</v>
      </c>
      <c r="B666" s="235" t="str">
        <f t="shared" si="12"/>
        <v>2024</v>
      </c>
      <c r="C666" s="151" t="s">
        <v>625</v>
      </c>
      <c r="D666" s="148">
        <v>0</v>
      </c>
      <c r="E666" s="148">
        <v>0</v>
      </c>
      <c r="F666" s="148">
        <v>0</v>
      </c>
      <c r="G666" s="148">
        <v>0</v>
      </c>
      <c r="H666" s="148">
        <v>0</v>
      </c>
    </row>
    <row r="667" spans="1:8" ht="15.75" x14ac:dyDescent="0.25">
      <c r="A667" s="148" t="s">
        <v>442</v>
      </c>
      <c r="B667" s="235" t="str">
        <f t="shared" si="12"/>
        <v>2124</v>
      </c>
      <c r="C667" s="151" t="s">
        <v>626</v>
      </c>
      <c r="D667" s="148">
        <v>0</v>
      </c>
      <c r="E667" s="148">
        <v>0</v>
      </c>
      <c r="F667" s="148">
        <v>0</v>
      </c>
      <c r="G667" s="148">
        <v>0</v>
      </c>
      <c r="H667" s="148">
        <v>0</v>
      </c>
    </row>
    <row r="668" spans="1:8" ht="15.75" x14ac:dyDescent="0.25">
      <c r="A668" s="148" t="s">
        <v>444</v>
      </c>
      <c r="B668" s="235" t="str">
        <f t="shared" si="12"/>
        <v>2225</v>
      </c>
      <c r="C668" s="151" t="s">
        <v>627</v>
      </c>
      <c r="D668" s="148">
        <v>105735.2</v>
      </c>
      <c r="E668" s="148">
        <v>0</v>
      </c>
      <c r="F668" s="148">
        <v>105735.2</v>
      </c>
      <c r="G668" s="148">
        <v>0</v>
      </c>
      <c r="H668" s="148">
        <v>105735.2</v>
      </c>
    </row>
    <row r="669" spans="1:8" ht="15.75" x14ac:dyDescent="0.25">
      <c r="A669" s="148" t="s">
        <v>446</v>
      </c>
      <c r="B669" s="235" t="str">
        <f t="shared" si="12"/>
        <v>2325</v>
      </c>
      <c r="C669" s="151" t="s">
        <v>628</v>
      </c>
      <c r="D669" s="148">
        <v>35443.879999999997</v>
      </c>
      <c r="E669" s="148">
        <v>0</v>
      </c>
      <c r="F669" s="148">
        <v>35443.879999999997</v>
      </c>
      <c r="G669" s="148">
        <v>0</v>
      </c>
      <c r="H669" s="148">
        <v>35443.879999999997</v>
      </c>
    </row>
    <row r="670" spans="1:8" ht="15.75" x14ac:dyDescent="0.25">
      <c r="A670" s="148" t="s">
        <v>448</v>
      </c>
      <c r="B670" s="235" t="str">
        <f t="shared" si="12"/>
        <v>2425</v>
      </c>
      <c r="C670" s="151" t="s">
        <v>629</v>
      </c>
      <c r="D670" s="148">
        <v>0</v>
      </c>
      <c r="E670" s="148">
        <v>0</v>
      </c>
      <c r="F670" s="148">
        <v>0</v>
      </c>
      <c r="G670" s="148">
        <v>0</v>
      </c>
      <c r="H670" s="148">
        <v>0</v>
      </c>
    </row>
    <row r="671" spans="1:8" ht="15.75" x14ac:dyDescent="0.25">
      <c r="A671" s="148" t="s">
        <v>450</v>
      </c>
      <c r="B671" s="235" t="str">
        <f t="shared" si="12"/>
        <v>2504</v>
      </c>
      <c r="C671" s="165" t="s">
        <v>630</v>
      </c>
      <c r="D671" s="148">
        <v>0</v>
      </c>
      <c r="E671" s="148">
        <v>0</v>
      </c>
      <c r="F671" s="148">
        <v>0</v>
      </c>
      <c r="G671" s="148">
        <v>0</v>
      </c>
      <c r="H671" s="148">
        <v>0</v>
      </c>
    </row>
    <row r="672" spans="1:8" ht="15.75" x14ac:dyDescent="0.25">
      <c r="A672" s="148" t="s">
        <v>452</v>
      </c>
      <c r="B672" s="235" t="str">
        <f t="shared" si="12"/>
        <v>2604</v>
      </c>
      <c r="C672" s="165" t="s">
        <v>631</v>
      </c>
      <c r="D672" s="148">
        <v>0</v>
      </c>
      <c r="E672" s="148">
        <v>0</v>
      </c>
      <c r="F672" s="148">
        <v>0</v>
      </c>
      <c r="G672" s="148">
        <v>0</v>
      </c>
      <c r="H672" s="148">
        <v>0</v>
      </c>
    </row>
    <row r="673" spans="1:8" ht="15.75" x14ac:dyDescent="0.25">
      <c r="A673" s="148" t="s">
        <v>454</v>
      </c>
      <c r="B673" s="235" t="str">
        <f t="shared" si="12"/>
        <v>2704</v>
      </c>
      <c r="C673" s="151" t="s">
        <v>632</v>
      </c>
      <c r="D673" s="148">
        <v>0</v>
      </c>
      <c r="E673" s="148">
        <v>0</v>
      </c>
      <c r="F673" s="148">
        <v>0</v>
      </c>
      <c r="G673" s="148">
        <v>0</v>
      </c>
      <c r="H673" s="148">
        <v>0</v>
      </c>
    </row>
    <row r="674" spans="1:8" ht="15.75" x14ac:dyDescent="0.25">
      <c r="A674" s="148" t="s">
        <v>456</v>
      </c>
      <c r="B674" s="235" t="str">
        <f t="shared" si="12"/>
        <v>2824</v>
      </c>
      <c r="C674" s="151" t="s">
        <v>633</v>
      </c>
      <c r="D674" s="148">
        <v>0</v>
      </c>
      <c r="E674" s="148">
        <v>0</v>
      </c>
      <c r="F674" s="148">
        <v>0</v>
      </c>
      <c r="G674" s="148">
        <v>0</v>
      </c>
      <c r="H674" s="148">
        <v>0</v>
      </c>
    </row>
    <row r="675" spans="1:8" ht="15.75" x14ac:dyDescent="0.25">
      <c r="A675" s="148" t="s">
        <v>458</v>
      </c>
      <c r="B675" s="235" t="str">
        <f t="shared" si="12"/>
        <v>2925</v>
      </c>
      <c r="C675" s="165" t="s">
        <v>634</v>
      </c>
      <c r="D675" s="148">
        <v>643.41</v>
      </c>
      <c r="E675" s="148">
        <v>0</v>
      </c>
      <c r="F675" s="148">
        <v>643.41</v>
      </c>
      <c r="G675" s="148">
        <v>0</v>
      </c>
      <c r="H675" s="148">
        <v>643.41</v>
      </c>
    </row>
    <row r="676" spans="1:8" ht="15.75" x14ac:dyDescent="0.25">
      <c r="A676" s="148" t="s">
        <v>460</v>
      </c>
      <c r="B676" s="235" t="str">
        <f t="shared" si="12"/>
        <v>3025</v>
      </c>
      <c r="C676" s="165" t="s">
        <v>635</v>
      </c>
      <c r="D676" s="148">
        <v>33609.340000000004</v>
      </c>
      <c r="E676" s="148">
        <v>0</v>
      </c>
      <c r="F676" s="148">
        <v>33609.340000000004</v>
      </c>
      <c r="G676" s="148">
        <v>0</v>
      </c>
      <c r="H676" s="148">
        <v>33609.340000000004</v>
      </c>
    </row>
    <row r="677" spans="1:8" ht="15.75" x14ac:dyDescent="0.25">
      <c r="A677" s="148" t="s">
        <v>462</v>
      </c>
      <c r="B677" s="235" t="str">
        <f t="shared" si="12"/>
        <v>3225</v>
      </c>
      <c r="C677" s="151" t="s">
        <v>636</v>
      </c>
      <c r="D677" s="148">
        <v>2806.65</v>
      </c>
      <c r="E677" s="148">
        <v>0</v>
      </c>
      <c r="F677" s="148">
        <v>2806.65</v>
      </c>
      <c r="G677" s="148">
        <v>0</v>
      </c>
      <c r="H677" s="148">
        <v>2806.65</v>
      </c>
    </row>
    <row r="678" spans="1:8" ht="15.75" x14ac:dyDescent="0.25">
      <c r="A678" s="148" t="s">
        <v>464</v>
      </c>
      <c r="B678" s="235" t="str">
        <f t="shared" si="12"/>
        <v>3304</v>
      </c>
      <c r="C678" s="165" t="s">
        <v>637</v>
      </c>
      <c r="D678" s="148">
        <v>0</v>
      </c>
      <c r="E678" s="148">
        <v>0</v>
      </c>
      <c r="F678" s="148">
        <v>0</v>
      </c>
      <c r="G678" s="148">
        <v>0</v>
      </c>
      <c r="H678" s="148">
        <v>0</v>
      </c>
    </row>
    <row r="679" spans="1:8" ht="15.75" x14ac:dyDescent="0.25">
      <c r="A679" s="148" t="s">
        <v>466</v>
      </c>
      <c r="B679" s="235" t="str">
        <f t="shared" si="12"/>
        <v>3425</v>
      </c>
      <c r="C679" s="151" t="s">
        <v>638</v>
      </c>
      <c r="D679" s="148">
        <v>136.26</v>
      </c>
      <c r="E679" s="148">
        <v>0</v>
      </c>
      <c r="F679" s="148">
        <v>136.26</v>
      </c>
      <c r="G679" s="148">
        <v>0</v>
      </c>
      <c r="H679" s="148">
        <v>136.26</v>
      </c>
    </row>
    <row r="680" spans="1:8" ht="15.75" x14ac:dyDescent="0.25">
      <c r="A680" s="148" t="s">
        <v>468</v>
      </c>
      <c r="B680" s="235" t="str">
        <f t="shared" si="12"/>
        <v>3525</v>
      </c>
      <c r="C680" s="151" t="s">
        <v>639</v>
      </c>
      <c r="D680" s="148">
        <v>0</v>
      </c>
      <c r="E680" s="148">
        <v>0</v>
      </c>
      <c r="F680" s="148">
        <v>0</v>
      </c>
      <c r="G680" s="148">
        <v>0</v>
      </c>
      <c r="H680" s="148">
        <v>0</v>
      </c>
    </row>
    <row r="681" spans="1:8" ht="15.75" x14ac:dyDescent="0.25">
      <c r="A681" s="148" t="s">
        <v>470</v>
      </c>
      <c r="B681" s="235" t="str">
        <f t="shared" si="12"/>
        <v>3614</v>
      </c>
      <c r="C681" s="151" t="s">
        <v>640</v>
      </c>
      <c r="D681" s="148">
        <v>0</v>
      </c>
      <c r="E681" s="148">
        <v>0</v>
      </c>
      <c r="F681" s="148">
        <v>0</v>
      </c>
      <c r="G681" s="148">
        <v>0</v>
      </c>
      <c r="H681" s="148">
        <v>0</v>
      </c>
    </row>
    <row r="682" spans="1:8" ht="15.75" x14ac:dyDescent="0.25">
      <c r="A682" s="148" t="s">
        <v>472</v>
      </c>
      <c r="B682" s="235" t="str">
        <f t="shared" si="12"/>
        <v>3725</v>
      </c>
      <c r="C682" s="151" t="s">
        <v>641</v>
      </c>
      <c r="D682" s="148">
        <v>0</v>
      </c>
      <c r="E682" s="148">
        <v>0</v>
      </c>
      <c r="F682" s="148">
        <v>0</v>
      </c>
      <c r="G682" s="148">
        <v>0</v>
      </c>
      <c r="H682" s="148">
        <v>0</v>
      </c>
    </row>
    <row r="683" spans="1:8" ht="15.75" x14ac:dyDescent="0.25">
      <c r="A683" s="148" t="s">
        <v>474</v>
      </c>
      <c r="B683" s="235" t="str">
        <f t="shared" si="12"/>
        <v>3813</v>
      </c>
      <c r="C683" s="151" t="s">
        <v>642</v>
      </c>
      <c r="D683" s="148">
        <v>0</v>
      </c>
      <c r="E683" s="148">
        <v>0</v>
      </c>
      <c r="F683" s="148">
        <v>0</v>
      </c>
      <c r="G683" s="148">
        <v>0</v>
      </c>
      <c r="H683" s="148">
        <v>0</v>
      </c>
    </row>
    <row r="684" spans="1:8" ht="15.75" x14ac:dyDescent="0.25">
      <c r="A684" s="148" t="s">
        <v>476</v>
      </c>
      <c r="B684" s="235" t="str">
        <f t="shared" si="12"/>
        <v>3925</v>
      </c>
      <c r="C684" s="151" t="s">
        <v>643</v>
      </c>
      <c r="D684" s="148">
        <v>0</v>
      </c>
      <c r="E684" s="148">
        <v>0</v>
      </c>
      <c r="F684" s="148">
        <v>0</v>
      </c>
      <c r="G684" s="148">
        <v>0</v>
      </c>
      <c r="H684" s="148">
        <v>0</v>
      </c>
    </row>
    <row r="685" spans="1:8" ht="15.75" x14ac:dyDescent="0.25">
      <c r="A685" s="148" t="s">
        <v>478</v>
      </c>
      <c r="B685" s="235" t="str">
        <f t="shared" si="12"/>
        <v>4019</v>
      </c>
      <c r="C685" s="151" t="s">
        <v>644</v>
      </c>
      <c r="D685" s="148">
        <v>6302.54</v>
      </c>
      <c r="E685" s="148">
        <v>0</v>
      </c>
      <c r="F685" s="148">
        <v>6302.54</v>
      </c>
      <c r="G685" s="148">
        <v>0</v>
      </c>
      <c r="H685" s="148">
        <v>6302.54</v>
      </c>
    </row>
    <row r="686" spans="1:8" ht="15.75" x14ac:dyDescent="0.25">
      <c r="A686" s="148" t="s">
        <v>481</v>
      </c>
      <c r="B686" s="235" t="str">
        <f t="shared" si="12"/>
        <v>4125</v>
      </c>
      <c r="C686" s="165" t="s">
        <v>484</v>
      </c>
      <c r="D686" s="148">
        <v>196314.77000000002</v>
      </c>
      <c r="E686" s="148">
        <v>0</v>
      </c>
      <c r="F686" s="148">
        <v>196314.77000000002</v>
      </c>
      <c r="G686" s="148">
        <v>0</v>
      </c>
      <c r="H686" s="148">
        <v>196314.77000000002</v>
      </c>
    </row>
    <row r="687" spans="1:8" ht="15.75" x14ac:dyDescent="0.25">
      <c r="A687" s="148" t="s">
        <v>481</v>
      </c>
      <c r="B687" s="235" t="str">
        <f t="shared" si="12"/>
        <v>4101A</v>
      </c>
      <c r="C687" s="165" t="s">
        <v>645</v>
      </c>
      <c r="D687" s="148">
        <v>0</v>
      </c>
      <c r="E687" s="148">
        <v>0</v>
      </c>
      <c r="F687" s="148">
        <v>0</v>
      </c>
      <c r="G687" s="148">
        <v>0</v>
      </c>
      <c r="H687" s="148">
        <v>0</v>
      </c>
    </row>
    <row r="688" spans="1:8" ht="15.75" x14ac:dyDescent="0.25">
      <c r="A688" s="148" t="s">
        <v>485</v>
      </c>
      <c r="B688" s="235" t="str">
        <f t="shared" si="12"/>
        <v>4212</v>
      </c>
      <c r="C688" s="165" t="s">
        <v>646</v>
      </c>
      <c r="D688" s="148">
        <v>1874.8000000000002</v>
      </c>
      <c r="E688" s="148">
        <v>0</v>
      </c>
      <c r="F688" s="148">
        <v>1874.8000000000002</v>
      </c>
      <c r="G688" s="148">
        <v>0</v>
      </c>
      <c r="H688" s="148">
        <v>1874.8000000000002</v>
      </c>
    </row>
    <row r="689" spans="1:8" ht="15.75" x14ac:dyDescent="0.25">
      <c r="A689" s="148" t="s">
        <v>248</v>
      </c>
      <c r="B689" s="235" t="str">
        <f t="shared" si="12"/>
        <v>4312</v>
      </c>
      <c r="C689" s="165" t="s">
        <v>647</v>
      </c>
      <c r="D689" s="148">
        <v>136089.37</v>
      </c>
      <c r="E689" s="148">
        <v>0</v>
      </c>
      <c r="F689" s="148">
        <v>136089.37</v>
      </c>
      <c r="G689" s="148">
        <v>0</v>
      </c>
      <c r="H689" s="148">
        <v>136089.37</v>
      </c>
    </row>
    <row r="690" spans="1:8" ht="15.75" x14ac:dyDescent="0.25">
      <c r="A690" s="148" t="s">
        <v>248</v>
      </c>
      <c r="B690" s="235" t="str">
        <f t="shared" si="12"/>
        <v>4301A</v>
      </c>
      <c r="C690" s="165" t="s">
        <v>648</v>
      </c>
      <c r="D690" s="148">
        <v>0</v>
      </c>
      <c r="E690" s="148">
        <v>0</v>
      </c>
      <c r="F690" s="148">
        <v>0</v>
      </c>
      <c r="G690" s="148">
        <v>0</v>
      </c>
      <c r="H690" s="148">
        <v>0</v>
      </c>
    </row>
    <row r="691" spans="1:8" ht="15.75" x14ac:dyDescent="0.25">
      <c r="A691" s="148" t="s">
        <v>489</v>
      </c>
      <c r="B691" s="235" t="str">
        <f t="shared" si="12"/>
        <v>4411</v>
      </c>
      <c r="C691" s="165" t="s">
        <v>649</v>
      </c>
      <c r="D691" s="148">
        <v>0</v>
      </c>
      <c r="E691" s="148">
        <v>0</v>
      </c>
      <c r="F691" s="148">
        <v>0</v>
      </c>
      <c r="G691" s="148">
        <v>0</v>
      </c>
      <c r="H691" s="148">
        <v>0</v>
      </c>
    </row>
    <row r="692" spans="1:8" ht="15.75" x14ac:dyDescent="0.25">
      <c r="A692" s="148" t="s">
        <v>491</v>
      </c>
      <c r="B692" s="235" t="str">
        <f t="shared" si="12"/>
        <v>4512</v>
      </c>
      <c r="C692" s="165" t="s">
        <v>650</v>
      </c>
      <c r="D692" s="148">
        <v>0</v>
      </c>
      <c r="E692" s="148">
        <v>0</v>
      </c>
      <c r="F692" s="148">
        <v>0</v>
      </c>
      <c r="G692" s="148">
        <v>0</v>
      </c>
      <c r="H692" s="148">
        <v>0</v>
      </c>
    </row>
    <row r="693" spans="1:8" ht="15.75" x14ac:dyDescent="0.25">
      <c r="A693" s="148" t="s">
        <v>493</v>
      </c>
      <c r="B693" s="235" t="str">
        <f t="shared" si="12"/>
        <v>4619</v>
      </c>
      <c r="C693" s="165" t="s">
        <v>651</v>
      </c>
      <c r="D693" s="148">
        <v>341.66</v>
      </c>
      <c r="E693" s="148">
        <v>0</v>
      </c>
      <c r="F693" s="148">
        <v>341.66</v>
      </c>
      <c r="G693" s="148">
        <v>0</v>
      </c>
      <c r="H693" s="148">
        <v>341.66</v>
      </c>
    </row>
    <row r="694" spans="1:8" ht="15.75" x14ac:dyDescent="0.25">
      <c r="A694" s="148" t="s">
        <v>495</v>
      </c>
      <c r="B694" s="235" t="str">
        <f t="shared" si="12"/>
        <v>4714</v>
      </c>
      <c r="C694" s="165" t="s">
        <v>652</v>
      </c>
      <c r="D694" s="148">
        <v>0</v>
      </c>
      <c r="E694" s="148">
        <v>0</v>
      </c>
      <c r="F694" s="148">
        <v>0</v>
      </c>
      <c r="G694" s="148">
        <v>0</v>
      </c>
      <c r="H694" s="148">
        <v>0</v>
      </c>
    </row>
    <row r="695" spans="1:8" ht="15.75" x14ac:dyDescent="0.25">
      <c r="A695" s="148" t="s">
        <v>497</v>
      </c>
      <c r="B695" s="235" t="str">
        <f t="shared" si="12"/>
        <v>4818</v>
      </c>
      <c r="C695" s="165" t="s">
        <v>653</v>
      </c>
      <c r="D695" s="148">
        <v>15399.820000000002</v>
      </c>
      <c r="E695" s="148">
        <v>0</v>
      </c>
      <c r="F695" s="148">
        <v>15399.820000000002</v>
      </c>
      <c r="G695" s="148">
        <v>0</v>
      </c>
      <c r="H695" s="148">
        <v>15399.820000000002</v>
      </c>
    </row>
    <row r="696" spans="1:8" ht="15.75" x14ac:dyDescent="0.25">
      <c r="A696" s="148" t="s">
        <v>499</v>
      </c>
      <c r="B696" s="235" t="str">
        <f t="shared" si="12"/>
        <v>4925</v>
      </c>
      <c r="C696" s="165" t="s">
        <v>654</v>
      </c>
      <c r="D696" s="148">
        <v>0</v>
      </c>
      <c r="E696" s="148">
        <v>0</v>
      </c>
      <c r="F696" s="148">
        <v>0</v>
      </c>
      <c r="G696" s="148">
        <v>0</v>
      </c>
      <c r="H696" s="148">
        <v>0</v>
      </c>
    </row>
    <row r="697" spans="1:8" ht="15.75" x14ac:dyDescent="0.25">
      <c r="A697" s="148" t="s">
        <v>501</v>
      </c>
      <c r="B697" s="235" t="str">
        <f t="shared" si="12"/>
        <v>5021</v>
      </c>
      <c r="C697" s="165" t="s">
        <v>655</v>
      </c>
      <c r="D697" s="148">
        <v>0</v>
      </c>
      <c r="E697" s="148">
        <v>0</v>
      </c>
      <c r="F697" s="148">
        <v>0</v>
      </c>
      <c r="G697" s="148">
        <v>0</v>
      </c>
      <c r="H697" s="148">
        <v>0</v>
      </c>
    </row>
    <row r="698" spans="1:8" ht="15.75" x14ac:dyDescent="0.25">
      <c r="A698" s="148" t="s">
        <v>503</v>
      </c>
      <c r="B698" s="235" t="str">
        <f t="shared" si="12"/>
        <v>5119</v>
      </c>
      <c r="C698" s="165" t="s">
        <v>656</v>
      </c>
      <c r="D698" s="148">
        <v>81592.33</v>
      </c>
      <c r="E698" s="148">
        <v>0</v>
      </c>
      <c r="F698" s="148">
        <v>81592.33</v>
      </c>
      <c r="G698" s="148">
        <v>0</v>
      </c>
      <c r="H698" s="148">
        <v>81592.33</v>
      </c>
    </row>
    <row r="699" spans="1:8" ht="15.75" x14ac:dyDescent="0.25">
      <c r="A699" s="148" t="s">
        <v>505</v>
      </c>
      <c r="B699" s="235" t="str">
        <f t="shared" si="12"/>
        <v>5221</v>
      </c>
      <c r="C699" s="165" t="s">
        <v>657</v>
      </c>
      <c r="D699" s="148">
        <v>390</v>
      </c>
      <c r="E699" s="148">
        <v>0</v>
      </c>
      <c r="F699" s="148">
        <v>390</v>
      </c>
      <c r="G699" s="148">
        <v>0</v>
      </c>
      <c r="H699" s="148">
        <v>390</v>
      </c>
    </row>
    <row r="700" spans="1:8" ht="15.75" x14ac:dyDescent="0.25">
      <c r="A700" s="148" t="s">
        <v>507</v>
      </c>
      <c r="B700" s="235" t="str">
        <f t="shared" si="12"/>
        <v>5321</v>
      </c>
      <c r="C700" s="165" t="s">
        <v>658</v>
      </c>
      <c r="D700" s="148">
        <v>3849.53</v>
      </c>
      <c r="E700" s="148">
        <v>0</v>
      </c>
      <c r="F700" s="148">
        <v>3849.53</v>
      </c>
      <c r="G700" s="148">
        <v>0</v>
      </c>
      <c r="H700" s="148">
        <v>3849.53</v>
      </c>
    </row>
    <row r="701" spans="1:8" ht="15.75" x14ac:dyDescent="0.25">
      <c r="A701" s="148" t="s">
        <v>270</v>
      </c>
      <c r="B701" s="235" t="str">
        <f t="shared" si="12"/>
        <v>5411</v>
      </c>
      <c r="C701" s="165" t="s">
        <v>659</v>
      </c>
      <c r="D701" s="148">
        <v>0</v>
      </c>
      <c r="E701" s="148">
        <v>0</v>
      </c>
      <c r="F701" s="148">
        <v>0</v>
      </c>
      <c r="G701" s="148">
        <v>0</v>
      </c>
      <c r="H701" s="148">
        <v>0</v>
      </c>
    </row>
    <row r="702" spans="1:8" ht="15.75" x14ac:dyDescent="0.25">
      <c r="A702" s="148" t="s">
        <v>264</v>
      </c>
      <c r="B702" s="235" t="str">
        <f t="shared" si="12"/>
        <v>5522</v>
      </c>
      <c r="C702" s="165" t="s">
        <v>660</v>
      </c>
      <c r="D702" s="148">
        <v>0</v>
      </c>
      <c r="E702" s="148">
        <v>0</v>
      </c>
      <c r="F702" s="148">
        <v>0</v>
      </c>
      <c r="G702" s="148">
        <v>0</v>
      </c>
      <c r="H702" s="148">
        <v>0</v>
      </c>
    </row>
    <row r="703" spans="1:8" ht="15.75" x14ac:dyDescent="0.25">
      <c r="A703" s="148" t="s">
        <v>276</v>
      </c>
      <c r="B703" s="235" t="str">
        <f t="shared" si="12"/>
        <v>5721</v>
      </c>
      <c r="C703" s="165" t="s">
        <v>661</v>
      </c>
      <c r="D703" s="148">
        <v>0</v>
      </c>
      <c r="E703" s="148">
        <v>0</v>
      </c>
      <c r="F703" s="148">
        <v>0</v>
      </c>
      <c r="G703" s="148">
        <v>0</v>
      </c>
      <c r="H703" s="148">
        <v>0</v>
      </c>
    </row>
    <row r="704" spans="1:8" ht="15.75" x14ac:dyDescent="0.25">
      <c r="A704" s="148" t="s">
        <v>512</v>
      </c>
      <c r="B704" s="235" t="str">
        <f t="shared" si="12"/>
        <v>5801A</v>
      </c>
      <c r="C704" s="165" t="s">
        <v>662</v>
      </c>
      <c r="D704" s="148">
        <v>336448.38</v>
      </c>
      <c r="E704" s="148">
        <v>0</v>
      </c>
      <c r="F704" s="148">
        <v>336448.38</v>
      </c>
      <c r="G704" s="148">
        <v>0</v>
      </c>
      <c r="H704" s="148">
        <v>336448.38</v>
      </c>
    </row>
    <row r="705" spans="1:8" ht="15.75" x14ac:dyDescent="0.25">
      <c r="A705" s="148" t="s">
        <v>515</v>
      </c>
      <c r="B705" s="235" t="str">
        <f t="shared" si="12"/>
        <v>5921</v>
      </c>
      <c r="C705" s="165" t="s">
        <v>663</v>
      </c>
      <c r="D705" s="148">
        <v>0</v>
      </c>
      <c r="E705" s="148">
        <v>0</v>
      </c>
      <c r="F705" s="148">
        <v>0</v>
      </c>
      <c r="G705" s="148">
        <v>0</v>
      </c>
      <c r="H705" s="148">
        <v>0</v>
      </c>
    </row>
    <row r="706" spans="1:8" ht="15.75" x14ac:dyDescent="0.25">
      <c r="A706" s="148" t="s">
        <v>274</v>
      </c>
      <c r="B706" s="235" t="str">
        <f t="shared" si="12"/>
        <v>6021</v>
      </c>
      <c r="C706" s="151" t="s">
        <v>664</v>
      </c>
      <c r="D706" s="148">
        <v>0</v>
      </c>
      <c r="E706" s="148">
        <v>0</v>
      </c>
      <c r="F706" s="148">
        <v>0</v>
      </c>
      <c r="G706" s="148">
        <v>0</v>
      </c>
      <c r="H706" s="148">
        <v>0</v>
      </c>
    </row>
    <row r="707" spans="1:8" ht="15.75" x14ac:dyDescent="0.25">
      <c r="A707" s="148" t="s">
        <v>518</v>
      </c>
      <c r="B707" s="235" t="str">
        <f t="shared" si="12"/>
        <v>6121</v>
      </c>
      <c r="C707" s="151" t="s">
        <v>665</v>
      </c>
      <c r="D707" s="148">
        <v>0</v>
      </c>
      <c r="E707" s="148">
        <v>0</v>
      </c>
      <c r="F707" s="148">
        <v>0</v>
      </c>
      <c r="G707" s="148">
        <v>0</v>
      </c>
      <c r="H707" s="148">
        <v>0</v>
      </c>
    </row>
    <row r="708" spans="1:8" ht="15.75" x14ac:dyDescent="0.25">
      <c r="A708" s="148" t="s">
        <v>520</v>
      </c>
      <c r="B708" s="235" t="str">
        <f t="shared" si="12"/>
        <v>6225</v>
      </c>
      <c r="C708" s="165" t="s">
        <v>666</v>
      </c>
      <c r="D708" s="148">
        <v>0</v>
      </c>
      <c r="E708" s="148">
        <v>0</v>
      </c>
      <c r="F708" s="148">
        <v>0</v>
      </c>
      <c r="G708" s="148">
        <v>0</v>
      </c>
      <c r="H708" s="148">
        <v>0</v>
      </c>
    </row>
    <row r="709" spans="1:8" ht="15.75" x14ac:dyDescent="0.25">
      <c r="A709" s="148" t="s">
        <v>522</v>
      </c>
      <c r="B709" s="235" t="str">
        <f t="shared" si="12"/>
        <v>6325</v>
      </c>
      <c r="C709" s="165" t="s">
        <v>667</v>
      </c>
      <c r="D709" s="148">
        <v>0</v>
      </c>
      <c r="E709" s="148">
        <v>0</v>
      </c>
      <c r="F709" s="148">
        <v>0</v>
      </c>
      <c r="G709" s="148">
        <v>0</v>
      </c>
      <c r="H709" s="148">
        <v>0</v>
      </c>
    </row>
    <row r="710" spans="1:8" ht="15.75" x14ac:dyDescent="0.25">
      <c r="A710" s="148" t="s">
        <v>524</v>
      </c>
      <c r="B710" s="235" t="str">
        <f t="shared" si="12"/>
        <v>6408</v>
      </c>
      <c r="C710" s="165" t="s">
        <v>668</v>
      </c>
      <c r="D710" s="148">
        <v>0</v>
      </c>
      <c r="E710" s="148">
        <v>0</v>
      </c>
      <c r="F710" s="148">
        <v>0</v>
      </c>
      <c r="G710" s="148">
        <v>9030.7000000000007</v>
      </c>
      <c r="H710" s="148">
        <v>9030.7000000000007</v>
      </c>
    </row>
    <row r="711" spans="1:8" ht="15.75" x14ac:dyDescent="0.25">
      <c r="A711" s="148" t="s">
        <v>526</v>
      </c>
      <c r="B711" s="235" t="str">
        <f t="shared" si="12"/>
        <v>65</v>
      </c>
      <c r="C711" s="165" t="s">
        <v>669</v>
      </c>
      <c r="D711" s="148">
        <v>0</v>
      </c>
      <c r="E711" s="148">
        <v>0</v>
      </c>
      <c r="F711" s="148">
        <v>0</v>
      </c>
      <c r="G711" s="148">
        <v>0</v>
      </c>
      <c r="H711" s="148">
        <v>0</v>
      </c>
    </row>
    <row r="712" spans="1:8" ht="15.75" x14ac:dyDescent="0.25">
      <c r="A712" s="148" t="s">
        <v>528</v>
      </c>
      <c r="B712" s="235" t="str">
        <f t="shared" si="12"/>
        <v>66</v>
      </c>
      <c r="C712" s="165" t="s">
        <v>670</v>
      </c>
      <c r="D712" s="148">
        <v>0</v>
      </c>
      <c r="E712" s="148">
        <v>0</v>
      </c>
      <c r="F712" s="148">
        <v>0</v>
      </c>
      <c r="G712" s="148">
        <v>0</v>
      </c>
      <c r="H712" s="148">
        <v>0</v>
      </c>
    </row>
    <row r="713" spans="1:8" ht="15.75" x14ac:dyDescent="0.25">
      <c r="A713" s="148" t="s">
        <v>530</v>
      </c>
      <c r="B713" s="235" t="str">
        <f t="shared" si="12"/>
        <v>6711</v>
      </c>
      <c r="C713" s="165" t="s">
        <v>671</v>
      </c>
      <c r="D713" s="148">
        <v>264.63</v>
      </c>
      <c r="E713" s="148">
        <v>0</v>
      </c>
      <c r="F713" s="148">
        <v>264.63</v>
      </c>
      <c r="G713" s="148">
        <v>0</v>
      </c>
      <c r="H713" s="148">
        <v>264.63</v>
      </c>
    </row>
    <row r="714" spans="1:8" ht="15.75" x14ac:dyDescent="0.25">
      <c r="A714" s="148" t="s">
        <v>672</v>
      </c>
      <c r="B714" s="235">
        <f t="shared" si="12"/>
        <v>6825</v>
      </c>
      <c r="C714" s="165">
        <v>6825</v>
      </c>
      <c r="D714" s="148">
        <v>1678.41</v>
      </c>
      <c r="E714" s="148">
        <v>0</v>
      </c>
      <c r="F714" s="148">
        <v>1678.41</v>
      </c>
      <c r="G714" s="148">
        <v>0</v>
      </c>
      <c r="H714" s="148">
        <v>1678.41</v>
      </c>
    </row>
    <row r="715" spans="1:8" ht="15.75" x14ac:dyDescent="0.25">
      <c r="A715" s="148" t="s">
        <v>535</v>
      </c>
      <c r="B715" s="235" t="str">
        <f t="shared" si="12"/>
        <v>7209</v>
      </c>
      <c r="C715" s="165" t="s">
        <v>673</v>
      </c>
      <c r="D715" s="148">
        <v>1917.6</v>
      </c>
      <c r="E715" s="148">
        <v>0</v>
      </c>
      <c r="F715" s="148">
        <v>1917.6</v>
      </c>
      <c r="G715" s="148">
        <v>0</v>
      </c>
      <c r="H715" s="148">
        <v>1917.6</v>
      </c>
    </row>
    <row r="716" spans="1:8" ht="15.75" x14ac:dyDescent="0.25">
      <c r="A716" s="148" t="s">
        <v>347</v>
      </c>
      <c r="B716" s="235" t="str">
        <f t="shared" ref="B716:B740" si="13">C716</f>
        <v>7305</v>
      </c>
      <c r="C716" s="165" t="s">
        <v>674</v>
      </c>
      <c r="D716" s="148">
        <v>0</v>
      </c>
      <c r="E716" s="148">
        <v>0</v>
      </c>
      <c r="F716" s="148">
        <v>0</v>
      </c>
      <c r="G716" s="148">
        <v>0</v>
      </c>
      <c r="H716" s="148">
        <v>0</v>
      </c>
    </row>
    <row r="717" spans="1:8" ht="15.75" x14ac:dyDescent="0.25">
      <c r="A717" s="148" t="s">
        <v>538</v>
      </c>
      <c r="B717" s="235" t="str">
        <f t="shared" si="13"/>
        <v>7405</v>
      </c>
      <c r="C717" s="165" t="s">
        <v>675</v>
      </c>
      <c r="D717" s="148">
        <v>2362.31</v>
      </c>
      <c r="E717" s="148">
        <v>0</v>
      </c>
      <c r="F717" s="148">
        <v>2362.31</v>
      </c>
      <c r="G717" s="148">
        <v>0</v>
      </c>
      <c r="H717" s="148">
        <v>2362.31</v>
      </c>
    </row>
    <row r="718" spans="1:8" ht="15.75" x14ac:dyDescent="0.25">
      <c r="A718" s="148" t="s">
        <v>538</v>
      </c>
      <c r="B718" s="235" t="str">
        <f t="shared" si="13"/>
        <v>7401A</v>
      </c>
      <c r="C718" s="165" t="s">
        <v>676</v>
      </c>
      <c r="D718" s="148">
        <v>0</v>
      </c>
      <c r="E718" s="148">
        <v>0</v>
      </c>
      <c r="F718" s="148">
        <v>0</v>
      </c>
      <c r="G718" s="148">
        <v>0</v>
      </c>
      <c r="H718" s="148">
        <v>0</v>
      </c>
    </row>
    <row r="719" spans="1:8" ht="15.75" x14ac:dyDescent="0.25">
      <c r="A719" s="148" t="s">
        <v>541</v>
      </c>
      <c r="B719" s="235" t="str">
        <f t="shared" si="13"/>
        <v>7511</v>
      </c>
      <c r="C719" s="151" t="s">
        <v>677</v>
      </c>
      <c r="D719" s="148">
        <v>621.63</v>
      </c>
      <c r="E719" s="148">
        <v>0</v>
      </c>
      <c r="F719" s="148">
        <v>621.63</v>
      </c>
      <c r="G719" s="148">
        <v>0</v>
      </c>
      <c r="H719" s="148">
        <v>621.63</v>
      </c>
    </row>
    <row r="720" spans="1:8" ht="15.75" x14ac:dyDescent="0.25">
      <c r="A720" s="148" t="s">
        <v>541</v>
      </c>
      <c r="B720" s="235" t="str">
        <f t="shared" si="13"/>
        <v>7501A</v>
      </c>
      <c r="C720" s="151" t="s">
        <v>678</v>
      </c>
      <c r="D720" s="148">
        <v>0</v>
      </c>
      <c r="E720" s="148">
        <v>0</v>
      </c>
      <c r="F720" s="148">
        <v>0</v>
      </c>
      <c r="G720" s="148">
        <v>0</v>
      </c>
      <c r="H720" s="148">
        <v>0</v>
      </c>
    </row>
    <row r="721" spans="1:8" ht="15.75" x14ac:dyDescent="0.25">
      <c r="A721" s="148" t="s">
        <v>544</v>
      </c>
      <c r="B721" s="235" t="str">
        <f t="shared" si="13"/>
        <v>7913</v>
      </c>
      <c r="C721" s="165" t="s">
        <v>679</v>
      </c>
      <c r="D721" s="148">
        <v>0</v>
      </c>
      <c r="E721" s="148">
        <v>0</v>
      </c>
      <c r="F721" s="148">
        <v>0</v>
      </c>
      <c r="G721" s="148">
        <v>0</v>
      </c>
      <c r="H721" s="148">
        <v>0</v>
      </c>
    </row>
    <row r="722" spans="1:8" ht="15.75" x14ac:dyDescent="0.25">
      <c r="A722" s="148" t="s">
        <v>680</v>
      </c>
      <c r="B722" s="235">
        <f t="shared" si="13"/>
        <v>8025</v>
      </c>
      <c r="C722" s="165">
        <v>8025</v>
      </c>
      <c r="D722" s="148">
        <v>0</v>
      </c>
      <c r="E722" s="148">
        <v>0</v>
      </c>
      <c r="F722" s="148">
        <v>0</v>
      </c>
      <c r="G722" s="148">
        <v>0</v>
      </c>
      <c r="H722" s="148">
        <v>0</v>
      </c>
    </row>
    <row r="723" spans="1:8" ht="15.75" x14ac:dyDescent="0.25">
      <c r="A723" s="148" t="s">
        <v>548</v>
      </c>
      <c r="B723" s="235" t="str">
        <f t="shared" si="13"/>
        <v>8125</v>
      </c>
      <c r="C723" s="165" t="s">
        <v>681</v>
      </c>
      <c r="D723" s="148">
        <v>0</v>
      </c>
      <c r="E723" s="148">
        <v>0</v>
      </c>
      <c r="F723" s="148">
        <v>0</v>
      </c>
      <c r="G723" s="148">
        <v>0</v>
      </c>
      <c r="H723" s="148">
        <v>0</v>
      </c>
    </row>
    <row r="724" spans="1:8" ht="15.75" x14ac:dyDescent="0.25">
      <c r="A724" s="148" t="s">
        <v>553</v>
      </c>
      <c r="B724" s="235" t="str">
        <f t="shared" si="13"/>
        <v>8811</v>
      </c>
      <c r="C724" s="165" t="s">
        <v>682</v>
      </c>
      <c r="D724" s="148">
        <v>0</v>
      </c>
      <c r="E724" s="148">
        <v>0</v>
      </c>
      <c r="F724" s="148">
        <v>0</v>
      </c>
      <c r="G724" s="148">
        <v>0</v>
      </c>
      <c r="H724" s="148">
        <v>0</v>
      </c>
    </row>
    <row r="725" spans="1:8" ht="15.75" x14ac:dyDescent="0.25">
      <c r="A725" s="148" t="s">
        <v>555</v>
      </c>
      <c r="B725" s="235" t="str">
        <f t="shared" si="13"/>
        <v>9025</v>
      </c>
      <c r="C725" s="151" t="s">
        <v>683</v>
      </c>
      <c r="D725" s="148">
        <v>0</v>
      </c>
      <c r="E725" s="148">
        <v>0</v>
      </c>
      <c r="F725" s="148">
        <v>0</v>
      </c>
      <c r="G725" s="148">
        <v>0</v>
      </c>
      <c r="H725" s="148">
        <v>0</v>
      </c>
    </row>
    <row r="726" spans="1:8" ht="15.75" x14ac:dyDescent="0.25">
      <c r="A726" s="148" t="s">
        <v>557</v>
      </c>
      <c r="B726" s="235" t="str">
        <f t="shared" si="13"/>
        <v>9202</v>
      </c>
      <c r="C726" s="151" t="s">
        <v>684</v>
      </c>
      <c r="D726" s="148">
        <v>0</v>
      </c>
      <c r="E726" s="148">
        <v>0</v>
      </c>
      <c r="F726" s="148">
        <v>0</v>
      </c>
      <c r="G726" s="148">
        <v>0</v>
      </c>
      <c r="H726" s="148">
        <v>0</v>
      </c>
    </row>
    <row r="727" spans="1:8" ht="15.75" x14ac:dyDescent="0.25">
      <c r="A727" s="148" t="s">
        <v>559</v>
      </c>
      <c r="B727" s="235" t="str">
        <f t="shared" si="13"/>
        <v>9302</v>
      </c>
      <c r="C727" s="151" t="s">
        <v>685</v>
      </c>
      <c r="D727" s="148">
        <v>0</v>
      </c>
      <c r="E727" s="148">
        <v>0</v>
      </c>
      <c r="F727" s="148">
        <v>0</v>
      </c>
      <c r="G727" s="148">
        <v>0</v>
      </c>
      <c r="H727" s="148">
        <v>0</v>
      </c>
    </row>
    <row r="728" spans="1:8" ht="15.75" x14ac:dyDescent="0.25">
      <c r="A728" s="148" t="s">
        <v>561</v>
      </c>
      <c r="B728" s="235" t="str">
        <f t="shared" si="13"/>
        <v>9425</v>
      </c>
      <c r="C728" s="151" t="s">
        <v>686</v>
      </c>
      <c r="D728" s="148">
        <v>0</v>
      </c>
      <c r="E728" s="148">
        <v>0</v>
      </c>
      <c r="F728" s="148">
        <v>0</v>
      </c>
      <c r="G728" s="148">
        <v>0</v>
      </c>
      <c r="H728" s="148">
        <v>0</v>
      </c>
    </row>
    <row r="729" spans="1:8" ht="15.75" x14ac:dyDescent="0.25">
      <c r="A729" s="148" t="s">
        <v>563</v>
      </c>
      <c r="B729" s="235" t="str">
        <f t="shared" si="13"/>
        <v>9601A</v>
      </c>
      <c r="C729" s="151" t="s">
        <v>687</v>
      </c>
      <c r="D729" s="148">
        <v>0</v>
      </c>
      <c r="E729" s="148">
        <v>0</v>
      </c>
      <c r="F729" s="148">
        <v>0</v>
      </c>
      <c r="G729" s="148">
        <v>0</v>
      </c>
      <c r="H729" s="148">
        <v>0</v>
      </c>
    </row>
    <row r="730" spans="1:8" ht="15.75" x14ac:dyDescent="0.25">
      <c r="A730" s="148" t="s">
        <v>566</v>
      </c>
      <c r="B730" s="235" t="str">
        <f t="shared" si="13"/>
        <v>9701A</v>
      </c>
      <c r="C730" s="151" t="s">
        <v>688</v>
      </c>
      <c r="D730" s="148">
        <v>0</v>
      </c>
      <c r="E730" s="148">
        <v>0</v>
      </c>
      <c r="F730" s="148">
        <v>0</v>
      </c>
      <c r="G730" s="148">
        <v>0</v>
      </c>
      <c r="H730" s="148">
        <v>0</v>
      </c>
    </row>
    <row r="731" spans="1:8" ht="15.75" x14ac:dyDescent="0.25">
      <c r="A731" s="148" t="s">
        <v>566</v>
      </c>
      <c r="B731" s="235" t="str">
        <f t="shared" si="13"/>
        <v>9801A</v>
      </c>
      <c r="C731" s="151" t="s">
        <v>689</v>
      </c>
      <c r="D731" s="148">
        <v>11269720.98</v>
      </c>
      <c r="E731" s="148">
        <v>-430443.94000000134</v>
      </c>
      <c r="F731" s="148">
        <v>10839277.039999999</v>
      </c>
      <c r="G731" s="148">
        <v>0</v>
      </c>
      <c r="H731" s="148">
        <v>10839277.039999999</v>
      </c>
    </row>
    <row r="732" spans="1:8" ht="15.75" x14ac:dyDescent="0.25">
      <c r="A732" s="148" t="s">
        <v>607</v>
      </c>
      <c r="B732" s="235" t="str">
        <f t="shared" si="13"/>
        <v>9818A1</v>
      </c>
      <c r="C732" s="166" t="s">
        <v>608</v>
      </c>
      <c r="D732" s="148"/>
      <c r="E732" s="148">
        <v>0</v>
      </c>
      <c r="F732" s="148">
        <v>0</v>
      </c>
      <c r="G732" s="148">
        <v>0</v>
      </c>
      <c r="H732" s="148">
        <v>0</v>
      </c>
    </row>
    <row r="733" spans="1:8" ht="15.75" x14ac:dyDescent="0.25">
      <c r="A733" s="148" t="s">
        <v>609</v>
      </c>
      <c r="B733" s="235" t="str">
        <f t="shared" si="13"/>
        <v>9818A2</v>
      </c>
      <c r="C733" s="166" t="s">
        <v>610</v>
      </c>
      <c r="D733" s="148"/>
      <c r="E733" s="148">
        <v>0</v>
      </c>
      <c r="F733" s="148">
        <v>0</v>
      </c>
      <c r="G733" s="148">
        <v>0</v>
      </c>
      <c r="H733" s="148">
        <v>0</v>
      </c>
    </row>
    <row r="734" spans="1:8" ht="15.75" x14ac:dyDescent="0.25">
      <c r="A734" s="148" t="s">
        <v>567</v>
      </c>
      <c r="B734" s="235" t="str">
        <f t="shared" si="13"/>
        <v>BB</v>
      </c>
      <c r="C734" s="151" t="s">
        <v>587</v>
      </c>
      <c r="D734" s="148">
        <v>0</v>
      </c>
      <c r="E734" s="148">
        <v>0</v>
      </c>
      <c r="F734" s="148">
        <v>0</v>
      </c>
      <c r="G734" s="148">
        <v>0</v>
      </c>
      <c r="H734" s="148">
        <v>0</v>
      </c>
    </row>
    <row r="735" spans="1:8" ht="15.75" x14ac:dyDescent="0.25">
      <c r="A735" s="148" t="s">
        <v>569</v>
      </c>
      <c r="B735" s="235" t="str">
        <f t="shared" si="13"/>
        <v>AA</v>
      </c>
      <c r="C735" s="230" t="s">
        <v>570</v>
      </c>
      <c r="D735" s="148"/>
      <c r="E735" s="148">
        <v>0</v>
      </c>
      <c r="F735" s="148">
        <v>0</v>
      </c>
      <c r="G735" s="148">
        <v>0</v>
      </c>
      <c r="H735" s="148">
        <v>0</v>
      </c>
    </row>
    <row r="736" spans="1:8" ht="15.75" x14ac:dyDescent="0.25">
      <c r="A736" s="148" t="s">
        <v>571</v>
      </c>
      <c r="B736" s="235">
        <f t="shared" si="13"/>
        <v>0</v>
      </c>
      <c r="C736" s="148"/>
      <c r="D736" s="148"/>
      <c r="E736" s="148">
        <v>0</v>
      </c>
      <c r="F736" s="148">
        <v>0</v>
      </c>
      <c r="G736" s="148">
        <v>0</v>
      </c>
      <c r="H736" s="148">
        <v>0</v>
      </c>
    </row>
    <row r="737" spans="1:8" ht="15.75" x14ac:dyDescent="0.25">
      <c r="A737" s="148" t="s">
        <v>572</v>
      </c>
      <c r="B737" s="235">
        <f t="shared" si="13"/>
        <v>0</v>
      </c>
      <c r="C737" s="148"/>
      <c r="D737" s="148"/>
      <c r="E737" s="148">
        <v>0</v>
      </c>
      <c r="F737" s="148">
        <v>0</v>
      </c>
      <c r="G737" s="148">
        <v>0</v>
      </c>
      <c r="H737" s="148">
        <v>0</v>
      </c>
    </row>
    <row r="738" spans="1:8" ht="15.75" x14ac:dyDescent="0.25">
      <c r="A738" s="148" t="s">
        <v>300</v>
      </c>
      <c r="B738" s="235" t="str">
        <f t="shared" si="13"/>
        <v>QQ</v>
      </c>
      <c r="C738" s="230" t="s">
        <v>573</v>
      </c>
      <c r="D738" s="148"/>
      <c r="E738" s="148">
        <v>0</v>
      </c>
      <c r="F738" s="148">
        <v>0</v>
      </c>
      <c r="G738" s="148">
        <v>0</v>
      </c>
      <c r="H738" s="148">
        <v>0</v>
      </c>
    </row>
    <row r="739" spans="1:8" ht="15.75" x14ac:dyDescent="0.25">
      <c r="A739" s="148" t="s">
        <v>574</v>
      </c>
      <c r="B739" s="235">
        <f t="shared" si="13"/>
        <v>0</v>
      </c>
      <c r="C739" s="148"/>
      <c r="D739" s="148"/>
      <c r="E739" s="148">
        <v>0</v>
      </c>
      <c r="F739" s="148">
        <v>0</v>
      </c>
      <c r="G739" s="148">
        <v>0</v>
      </c>
      <c r="H739" s="148">
        <v>0</v>
      </c>
    </row>
    <row r="740" spans="1:8" ht="15.75" x14ac:dyDescent="0.25">
      <c r="A740" s="148" t="s">
        <v>575</v>
      </c>
      <c r="B740" s="235" t="str">
        <f t="shared" si="13"/>
        <v>RB</v>
      </c>
      <c r="C740" s="230" t="s">
        <v>576</v>
      </c>
      <c r="D740" s="148"/>
      <c r="E740" s="148">
        <v>0</v>
      </c>
      <c r="F740" s="148">
        <v>0</v>
      </c>
      <c r="G740" s="148">
        <v>0</v>
      </c>
      <c r="H740" s="148">
        <v>0</v>
      </c>
    </row>
    <row r="741" spans="1:8" ht="15.75" x14ac:dyDescent="0.25">
      <c r="A741" s="148"/>
      <c r="B741" s="235"/>
      <c r="C741" s="162"/>
      <c r="D741" s="152" t="s">
        <v>577</v>
      </c>
      <c r="E741" s="152" t="s">
        <v>577</v>
      </c>
      <c r="F741" s="152" t="s">
        <v>577</v>
      </c>
      <c r="G741" s="152" t="s">
        <v>577</v>
      </c>
      <c r="H741" s="152" t="s">
        <v>577</v>
      </c>
    </row>
    <row r="742" spans="1:8" ht="15.75" x14ac:dyDescent="0.25">
      <c r="A742" s="148" t="s">
        <v>578</v>
      </c>
      <c r="B742" s="235"/>
      <c r="C742" s="162"/>
      <c r="D742" s="148">
        <v>12256090.43</v>
      </c>
      <c r="E742" s="148">
        <v>-430443.94000000134</v>
      </c>
      <c r="F742" s="148">
        <v>11825646.489999998</v>
      </c>
      <c r="G742" s="148">
        <v>9030.7000000000007</v>
      </c>
      <c r="H742" s="148">
        <v>11834677.189999999</v>
      </c>
    </row>
    <row r="743" spans="1:8" ht="15.75" x14ac:dyDescent="0.25">
      <c r="A743" s="148"/>
      <c r="B743" s="235"/>
      <c r="C743" s="148"/>
      <c r="D743" s="152" t="s">
        <v>397</v>
      </c>
      <c r="E743" s="152" t="s">
        <v>397</v>
      </c>
      <c r="F743" s="152" t="s">
        <v>397</v>
      </c>
      <c r="G743" s="152" t="s">
        <v>397</v>
      </c>
      <c r="H743" s="152" t="s">
        <v>397</v>
      </c>
    </row>
    <row r="744" spans="1:8" ht="15.75" x14ac:dyDescent="0.25">
      <c r="A744" s="148"/>
      <c r="B744" s="235"/>
      <c r="C744" s="148"/>
      <c r="D744" s="148"/>
      <c r="E744" s="148"/>
      <c r="F744" s="148"/>
      <c r="G744" s="148"/>
      <c r="H744" s="148">
        <v>0</v>
      </c>
    </row>
    <row r="745" spans="1:8" ht="15.75" x14ac:dyDescent="0.25">
      <c r="A745" s="148"/>
      <c r="B745" s="235"/>
      <c r="C745" s="148"/>
      <c r="D745" s="148"/>
      <c r="E745" s="148"/>
      <c r="F745" s="148"/>
      <c r="G745" s="148"/>
      <c r="H745" s="148"/>
    </row>
    <row r="746" spans="1:8" ht="15.75" x14ac:dyDescent="0.25">
      <c r="A746" s="148"/>
      <c r="B746" s="235"/>
      <c r="C746" s="148"/>
      <c r="D746" s="148"/>
      <c r="E746" s="148"/>
      <c r="F746" s="148"/>
      <c r="G746" s="148"/>
      <c r="H746" s="148"/>
    </row>
    <row r="747" spans="1:8" ht="15.75" x14ac:dyDescent="0.25">
      <c r="A747" s="148"/>
      <c r="B747" s="235"/>
      <c r="C747" s="148"/>
      <c r="D747" s="148"/>
      <c r="E747" s="148"/>
      <c r="F747" s="148"/>
      <c r="G747" s="148"/>
      <c r="H747" s="148"/>
    </row>
    <row r="748" spans="1:8" ht="15.75" x14ac:dyDescent="0.25">
      <c r="A748" s="148"/>
      <c r="B748" s="235"/>
      <c r="C748" s="148"/>
      <c r="D748" s="148"/>
      <c r="E748" s="148"/>
      <c r="F748" s="148"/>
      <c r="G748" s="148"/>
      <c r="H748" s="148"/>
    </row>
    <row r="749" spans="1:8" ht="15.75" x14ac:dyDescent="0.25">
      <c r="A749" s="148"/>
      <c r="B749" s="235"/>
      <c r="C749" s="148"/>
      <c r="D749" s="148"/>
      <c r="E749" s="148"/>
      <c r="F749" s="148"/>
      <c r="G749" s="148"/>
      <c r="H749" s="148"/>
    </row>
    <row r="750" spans="1:8" ht="15.75" x14ac:dyDescent="0.25">
      <c r="A750" s="148"/>
      <c r="B750" s="235"/>
      <c r="C750" s="148"/>
      <c r="D750" s="148"/>
      <c r="E750" s="148"/>
      <c r="F750" s="148"/>
      <c r="G750" s="148"/>
      <c r="H750" s="148"/>
    </row>
    <row r="751" spans="1:8" ht="15.75" x14ac:dyDescent="0.25">
      <c r="A751" s="148"/>
      <c r="B751" s="235"/>
      <c r="C751" s="148"/>
      <c r="D751" s="148"/>
      <c r="E751" s="148"/>
      <c r="F751" s="148"/>
      <c r="G751" s="148"/>
      <c r="H751" s="148"/>
    </row>
    <row r="752" spans="1:8" ht="15.75" x14ac:dyDescent="0.25">
      <c r="A752" s="148"/>
      <c r="B752" s="235"/>
      <c r="C752" s="148"/>
      <c r="D752" s="148" t="s">
        <v>394</v>
      </c>
      <c r="E752" s="148"/>
      <c r="F752" s="148"/>
      <c r="G752" s="148"/>
      <c r="H752" s="148"/>
    </row>
    <row r="753" spans="1:8" ht="15.75" x14ac:dyDescent="0.25">
      <c r="A753" s="148"/>
      <c r="B753" s="235"/>
      <c r="C753" s="148"/>
      <c r="D753" s="148" t="s">
        <v>580</v>
      </c>
      <c r="E753" s="148"/>
      <c r="F753" s="148"/>
      <c r="G753" s="148"/>
      <c r="H753" s="148"/>
    </row>
    <row r="754" spans="1:8" ht="15.75" x14ac:dyDescent="0.25">
      <c r="A754" s="148" t="s">
        <v>597</v>
      </c>
      <c r="B754" s="235"/>
      <c r="C754" s="148"/>
      <c r="D754" s="148"/>
      <c r="E754" s="153" t="s">
        <v>611</v>
      </c>
      <c r="F754" s="148"/>
      <c r="G754" s="148"/>
      <c r="H754" s="148"/>
    </row>
    <row r="755" spans="1:8" ht="15.75" x14ac:dyDescent="0.25">
      <c r="A755" s="152" t="s">
        <v>397</v>
      </c>
      <c r="B755" s="235"/>
      <c r="C755" s="160" t="s">
        <v>397</v>
      </c>
      <c r="D755" s="160" t="s">
        <v>397</v>
      </c>
      <c r="E755" s="160" t="s">
        <v>397</v>
      </c>
      <c r="F755" s="160" t="s">
        <v>397</v>
      </c>
      <c r="G755" s="160" t="s">
        <v>397</v>
      </c>
      <c r="H755" s="160" t="s">
        <v>397</v>
      </c>
    </row>
    <row r="756" spans="1:8" ht="15.75" x14ac:dyDescent="0.25">
      <c r="A756" s="148" t="s">
        <v>398</v>
      </c>
      <c r="B756" s="235"/>
      <c r="C756" s="162"/>
      <c r="D756" s="150" t="s">
        <v>185</v>
      </c>
      <c r="E756" s="150" t="s">
        <v>185</v>
      </c>
      <c r="F756" s="150" t="s">
        <v>399</v>
      </c>
      <c r="G756" s="150" t="s">
        <v>185</v>
      </c>
      <c r="H756" s="150" t="s">
        <v>400</v>
      </c>
    </row>
    <row r="757" spans="1:8" ht="15.75" x14ac:dyDescent="0.25">
      <c r="A757" s="148"/>
      <c r="B757" s="235"/>
      <c r="C757" s="162"/>
      <c r="D757" s="150" t="s">
        <v>401</v>
      </c>
      <c r="E757" s="150" t="s">
        <v>402</v>
      </c>
      <c r="F757" s="150" t="s">
        <v>402</v>
      </c>
      <c r="G757" s="150" t="s">
        <v>403</v>
      </c>
      <c r="H757" s="150" t="s">
        <v>404</v>
      </c>
    </row>
    <row r="758" spans="1:8" ht="15.75" x14ac:dyDescent="0.25">
      <c r="A758" s="148"/>
      <c r="B758" s="235"/>
      <c r="C758" s="162"/>
      <c r="D758" s="150" t="s">
        <v>405</v>
      </c>
      <c r="E758" s="150" t="s">
        <v>406</v>
      </c>
      <c r="F758" s="148"/>
      <c r="G758" s="150" t="s">
        <v>406</v>
      </c>
      <c r="H758" s="150" t="s">
        <v>581</v>
      </c>
    </row>
    <row r="759" spans="1:8" ht="15.75" x14ac:dyDescent="0.25">
      <c r="A759" s="152" t="s">
        <v>397</v>
      </c>
      <c r="B759" s="235"/>
      <c r="C759" s="160" t="s">
        <v>397</v>
      </c>
      <c r="D759" s="160" t="s">
        <v>397</v>
      </c>
      <c r="E759" s="160" t="s">
        <v>397</v>
      </c>
      <c r="F759" s="160" t="s">
        <v>397</v>
      </c>
      <c r="G759" s="160" t="s">
        <v>397</v>
      </c>
      <c r="H759" s="160" t="s">
        <v>397</v>
      </c>
    </row>
    <row r="760" spans="1:8" ht="15.75" x14ac:dyDescent="0.25">
      <c r="A760" s="148" t="s">
        <v>408</v>
      </c>
      <c r="B760" s="235" t="str">
        <f>C760</f>
        <v>00</v>
      </c>
      <c r="C760" s="229" t="s">
        <v>409</v>
      </c>
      <c r="D760" s="148"/>
      <c r="E760" s="148">
        <v>0</v>
      </c>
      <c r="F760" s="148">
        <v>0</v>
      </c>
      <c r="G760" s="148">
        <v>0</v>
      </c>
      <c r="H760" s="148">
        <v>0</v>
      </c>
    </row>
    <row r="761" spans="1:8" ht="15.75" x14ac:dyDescent="0.25">
      <c r="A761" s="148" t="s">
        <v>410</v>
      </c>
      <c r="B761" s="235" t="str">
        <f t="shared" ref="B761:B824" si="14">C761</f>
        <v>0202</v>
      </c>
      <c r="C761" s="165" t="s">
        <v>612</v>
      </c>
      <c r="D761" s="148">
        <v>0</v>
      </c>
      <c r="E761" s="148">
        <v>0</v>
      </c>
      <c r="F761" s="148">
        <v>0</v>
      </c>
      <c r="G761" s="148">
        <v>0</v>
      </c>
      <c r="H761" s="148">
        <v>0</v>
      </c>
    </row>
    <row r="762" spans="1:8" ht="15.75" x14ac:dyDescent="0.25">
      <c r="A762" s="148" t="s">
        <v>413</v>
      </c>
      <c r="B762" s="235" t="str">
        <f t="shared" si="14"/>
        <v>0303</v>
      </c>
      <c r="C762" s="165" t="s">
        <v>613</v>
      </c>
      <c r="D762" s="148">
        <v>0</v>
      </c>
      <c r="E762" s="148">
        <v>0</v>
      </c>
      <c r="F762" s="148">
        <v>0</v>
      </c>
      <c r="G762" s="148">
        <v>0</v>
      </c>
      <c r="H762" s="148">
        <v>0</v>
      </c>
    </row>
    <row r="763" spans="1:8" ht="15.75" x14ac:dyDescent="0.25">
      <c r="A763" s="148" t="s">
        <v>415</v>
      </c>
      <c r="B763" s="235" t="str">
        <f t="shared" si="14"/>
        <v>0412</v>
      </c>
      <c r="C763" s="165" t="s">
        <v>614</v>
      </c>
      <c r="D763" s="148">
        <v>0</v>
      </c>
      <c r="E763" s="148">
        <v>0</v>
      </c>
      <c r="F763" s="148">
        <v>0</v>
      </c>
      <c r="G763" s="148">
        <v>0</v>
      </c>
      <c r="H763" s="148">
        <v>0</v>
      </c>
    </row>
    <row r="764" spans="1:8" ht="15.75" x14ac:dyDescent="0.25">
      <c r="A764" s="148" t="s">
        <v>417</v>
      </c>
      <c r="B764" s="235" t="str">
        <f t="shared" si="14"/>
        <v>0521</v>
      </c>
      <c r="C764" s="151" t="s">
        <v>615</v>
      </c>
      <c r="D764" s="148">
        <v>0</v>
      </c>
      <c r="E764" s="148">
        <v>0</v>
      </c>
      <c r="F764" s="148">
        <v>0</v>
      </c>
      <c r="G764" s="148">
        <v>0</v>
      </c>
      <c r="H764" s="148">
        <v>0</v>
      </c>
    </row>
    <row r="765" spans="1:8" ht="15.75" x14ac:dyDescent="0.25">
      <c r="A765" s="148" t="s">
        <v>419</v>
      </c>
      <c r="B765" s="235" t="str">
        <f t="shared" si="14"/>
        <v>0603</v>
      </c>
      <c r="C765" s="165" t="s">
        <v>616</v>
      </c>
      <c r="D765" s="148">
        <v>0</v>
      </c>
      <c r="E765" s="148">
        <v>0</v>
      </c>
      <c r="F765" s="148">
        <v>0</v>
      </c>
      <c r="G765" s="148">
        <v>0</v>
      </c>
      <c r="H765" s="148">
        <v>0</v>
      </c>
    </row>
    <row r="766" spans="1:8" ht="15.75" x14ac:dyDescent="0.25">
      <c r="A766" s="148" t="s">
        <v>421</v>
      </c>
      <c r="B766" s="235" t="str">
        <f t="shared" si="14"/>
        <v>0721</v>
      </c>
      <c r="C766" s="151" t="s">
        <v>617</v>
      </c>
      <c r="D766" s="148">
        <v>0</v>
      </c>
      <c r="E766" s="148">
        <v>0</v>
      </c>
      <c r="F766" s="148">
        <v>0</v>
      </c>
      <c r="G766" s="148">
        <v>0</v>
      </c>
      <c r="H766" s="148">
        <v>0</v>
      </c>
    </row>
    <row r="767" spans="1:8" ht="15.75" x14ac:dyDescent="0.25">
      <c r="A767" s="148" t="s">
        <v>423</v>
      </c>
      <c r="B767" s="235" t="str">
        <f t="shared" si="14"/>
        <v>0803</v>
      </c>
      <c r="C767" s="151" t="s">
        <v>618</v>
      </c>
      <c r="D767" s="148">
        <v>0</v>
      </c>
      <c r="E767" s="148">
        <v>0</v>
      </c>
      <c r="F767" s="148">
        <v>0</v>
      </c>
      <c r="G767" s="148">
        <v>0</v>
      </c>
      <c r="H767" s="148">
        <v>0</v>
      </c>
    </row>
    <row r="768" spans="1:8" ht="15.75" x14ac:dyDescent="0.25">
      <c r="A768" s="148" t="s">
        <v>605</v>
      </c>
      <c r="B768" s="235" t="str">
        <f t="shared" si="14"/>
        <v>1012</v>
      </c>
      <c r="C768" s="151" t="s">
        <v>619</v>
      </c>
      <c r="D768" s="148">
        <v>0</v>
      </c>
      <c r="E768" s="148">
        <v>0</v>
      </c>
      <c r="F768" s="148">
        <v>0</v>
      </c>
      <c r="G768" s="148">
        <v>0</v>
      </c>
      <c r="H768" s="148">
        <v>0</v>
      </c>
    </row>
    <row r="769" spans="1:8" ht="15.75" x14ac:dyDescent="0.25">
      <c r="A769" s="148" t="s">
        <v>429</v>
      </c>
      <c r="B769" s="235" t="str">
        <f t="shared" si="14"/>
        <v>1206</v>
      </c>
      <c r="C769" s="165" t="s">
        <v>620</v>
      </c>
      <c r="D769" s="148">
        <v>4204.79</v>
      </c>
      <c r="E769" s="148">
        <v>0</v>
      </c>
      <c r="F769" s="148">
        <v>4204.79</v>
      </c>
      <c r="G769" s="148">
        <v>0</v>
      </c>
      <c r="H769" s="148">
        <v>4204.79</v>
      </c>
    </row>
    <row r="770" spans="1:8" ht="15.75" x14ac:dyDescent="0.25">
      <c r="A770" s="148" t="s">
        <v>432</v>
      </c>
      <c r="B770" s="235" t="str">
        <f t="shared" si="14"/>
        <v>1312</v>
      </c>
      <c r="C770" s="165" t="s">
        <v>621</v>
      </c>
      <c r="D770" s="148">
        <v>0</v>
      </c>
      <c r="E770" s="148">
        <v>0</v>
      </c>
      <c r="F770" s="148">
        <v>0</v>
      </c>
      <c r="G770" s="148">
        <v>0</v>
      </c>
      <c r="H770" s="148">
        <v>0</v>
      </c>
    </row>
    <row r="771" spans="1:8" ht="15.75" x14ac:dyDescent="0.25">
      <c r="A771" s="148" t="s">
        <v>21</v>
      </c>
      <c r="B771" s="235" t="str">
        <f t="shared" si="14"/>
        <v>1524</v>
      </c>
      <c r="C771" s="165" t="s">
        <v>622</v>
      </c>
      <c r="D771" s="148">
        <v>12920</v>
      </c>
      <c r="E771" s="148">
        <v>0</v>
      </c>
      <c r="F771" s="148">
        <v>12920</v>
      </c>
      <c r="G771" s="148">
        <v>0</v>
      </c>
      <c r="H771" s="148">
        <v>12920</v>
      </c>
    </row>
    <row r="772" spans="1:8" ht="15.75" x14ac:dyDescent="0.25">
      <c r="A772" s="148" t="s">
        <v>284</v>
      </c>
      <c r="B772" s="235" t="str">
        <f t="shared" si="14"/>
        <v>1625</v>
      </c>
      <c r="C772" s="151" t="s">
        <v>623</v>
      </c>
      <c r="D772" s="148">
        <v>0</v>
      </c>
      <c r="E772" s="148">
        <v>0</v>
      </c>
      <c r="F772" s="148">
        <v>0</v>
      </c>
      <c r="G772" s="148">
        <v>0</v>
      </c>
      <c r="H772" s="148">
        <v>0</v>
      </c>
    </row>
    <row r="773" spans="1:8" ht="15.75" x14ac:dyDescent="0.25">
      <c r="A773" s="151" t="s">
        <v>436</v>
      </c>
      <c r="B773" s="235" t="str">
        <f t="shared" si="14"/>
        <v>1712</v>
      </c>
      <c r="C773" s="151" t="s">
        <v>624</v>
      </c>
      <c r="D773" s="148">
        <v>0</v>
      </c>
      <c r="E773" s="148">
        <v>0</v>
      </c>
      <c r="F773" s="148">
        <v>0</v>
      </c>
      <c r="G773" s="148">
        <v>0</v>
      </c>
      <c r="H773" s="148">
        <v>0</v>
      </c>
    </row>
    <row r="774" spans="1:8" ht="15.75" x14ac:dyDescent="0.25">
      <c r="A774" s="151" t="s">
        <v>438</v>
      </c>
      <c r="B774" s="235" t="str">
        <f t="shared" si="14"/>
        <v>1841</v>
      </c>
      <c r="C774" s="151" t="s">
        <v>439</v>
      </c>
      <c r="D774" s="148">
        <v>0</v>
      </c>
      <c r="E774" s="148">
        <v>0</v>
      </c>
      <c r="F774" s="148">
        <v>0</v>
      </c>
      <c r="G774" s="148">
        <v>0</v>
      </c>
      <c r="H774" s="148">
        <v>0</v>
      </c>
    </row>
    <row r="775" spans="1:8" ht="15.75" x14ac:dyDescent="0.25">
      <c r="A775" s="148" t="s">
        <v>440</v>
      </c>
      <c r="B775" s="235" t="str">
        <f t="shared" si="14"/>
        <v>2024</v>
      </c>
      <c r="C775" s="151" t="s">
        <v>625</v>
      </c>
      <c r="D775" s="148">
        <v>0</v>
      </c>
      <c r="E775" s="148">
        <v>0</v>
      </c>
      <c r="F775" s="148">
        <v>0</v>
      </c>
      <c r="G775" s="148">
        <v>0</v>
      </c>
      <c r="H775" s="148">
        <v>0</v>
      </c>
    </row>
    <row r="776" spans="1:8" ht="15.75" x14ac:dyDescent="0.25">
      <c r="A776" s="148" t="s">
        <v>442</v>
      </c>
      <c r="B776" s="235" t="str">
        <f t="shared" si="14"/>
        <v>2124</v>
      </c>
      <c r="C776" s="151" t="s">
        <v>626</v>
      </c>
      <c r="D776" s="148">
        <v>0</v>
      </c>
      <c r="E776" s="148">
        <v>0</v>
      </c>
      <c r="F776" s="148">
        <v>0</v>
      </c>
      <c r="G776" s="148">
        <v>0</v>
      </c>
      <c r="H776" s="148">
        <v>0</v>
      </c>
    </row>
    <row r="777" spans="1:8" ht="15.75" x14ac:dyDescent="0.25">
      <c r="A777" s="148" t="s">
        <v>444</v>
      </c>
      <c r="B777" s="235" t="str">
        <f t="shared" si="14"/>
        <v>2225</v>
      </c>
      <c r="C777" s="151" t="s">
        <v>627</v>
      </c>
      <c r="D777" s="148">
        <v>144379.65999999997</v>
      </c>
      <c r="E777" s="148">
        <v>0</v>
      </c>
      <c r="F777" s="148">
        <v>144379.65999999997</v>
      </c>
      <c r="G777" s="148">
        <v>0</v>
      </c>
      <c r="H777" s="148">
        <v>144379.65999999997</v>
      </c>
    </row>
    <row r="778" spans="1:8" ht="15.75" x14ac:dyDescent="0.25">
      <c r="A778" s="148" t="s">
        <v>446</v>
      </c>
      <c r="B778" s="235" t="str">
        <f t="shared" si="14"/>
        <v>2325</v>
      </c>
      <c r="C778" s="151" t="s">
        <v>628</v>
      </c>
      <c r="D778" s="148">
        <v>31644.600000000002</v>
      </c>
      <c r="E778" s="148">
        <v>0</v>
      </c>
      <c r="F778" s="148">
        <v>31644.600000000002</v>
      </c>
      <c r="G778" s="148">
        <v>0</v>
      </c>
      <c r="H778" s="148">
        <v>31644.600000000002</v>
      </c>
    </row>
    <row r="779" spans="1:8" ht="15.75" x14ac:dyDescent="0.25">
      <c r="A779" s="148" t="s">
        <v>448</v>
      </c>
      <c r="B779" s="235" t="str">
        <f t="shared" si="14"/>
        <v>2425</v>
      </c>
      <c r="C779" s="151" t="s">
        <v>629</v>
      </c>
      <c r="D779" s="148">
        <v>0</v>
      </c>
      <c r="E779" s="148">
        <v>0</v>
      </c>
      <c r="F779" s="148">
        <v>0</v>
      </c>
      <c r="G779" s="148">
        <v>0</v>
      </c>
      <c r="H779" s="148">
        <v>0</v>
      </c>
    </row>
    <row r="780" spans="1:8" ht="15.75" x14ac:dyDescent="0.25">
      <c r="A780" s="148" t="s">
        <v>450</v>
      </c>
      <c r="B780" s="235" t="str">
        <f t="shared" si="14"/>
        <v>2504</v>
      </c>
      <c r="C780" s="165" t="s">
        <v>630</v>
      </c>
      <c r="D780" s="148">
        <v>0</v>
      </c>
      <c r="E780" s="148">
        <v>0</v>
      </c>
      <c r="F780" s="148">
        <v>0</v>
      </c>
      <c r="G780" s="148">
        <v>0</v>
      </c>
      <c r="H780" s="148">
        <v>0</v>
      </c>
    </row>
    <row r="781" spans="1:8" ht="15.75" x14ac:dyDescent="0.25">
      <c r="A781" s="148" t="s">
        <v>452</v>
      </c>
      <c r="B781" s="235" t="str">
        <f t="shared" si="14"/>
        <v>2604</v>
      </c>
      <c r="C781" s="165" t="s">
        <v>631</v>
      </c>
      <c r="D781" s="148">
        <v>0</v>
      </c>
      <c r="E781" s="148">
        <v>0</v>
      </c>
      <c r="F781" s="148">
        <v>0</v>
      </c>
      <c r="G781" s="148">
        <v>0</v>
      </c>
      <c r="H781" s="148">
        <v>0</v>
      </c>
    </row>
    <row r="782" spans="1:8" ht="15.75" x14ac:dyDescent="0.25">
      <c r="A782" s="148" t="s">
        <v>454</v>
      </c>
      <c r="B782" s="235" t="str">
        <f t="shared" si="14"/>
        <v>2704</v>
      </c>
      <c r="C782" s="151" t="s">
        <v>632</v>
      </c>
      <c r="D782" s="148">
        <v>0</v>
      </c>
      <c r="E782" s="148">
        <v>0</v>
      </c>
      <c r="F782" s="148">
        <v>0</v>
      </c>
      <c r="G782" s="148">
        <v>0</v>
      </c>
      <c r="H782" s="148">
        <v>0</v>
      </c>
    </row>
    <row r="783" spans="1:8" ht="15.75" x14ac:dyDescent="0.25">
      <c r="A783" s="148" t="s">
        <v>456</v>
      </c>
      <c r="B783" s="235" t="str">
        <f t="shared" si="14"/>
        <v>2824</v>
      </c>
      <c r="C783" s="151" t="s">
        <v>633</v>
      </c>
      <c r="D783" s="148">
        <v>0</v>
      </c>
      <c r="E783" s="148">
        <v>0</v>
      </c>
      <c r="F783" s="148">
        <v>0</v>
      </c>
      <c r="G783" s="148">
        <v>0</v>
      </c>
      <c r="H783" s="148">
        <v>0</v>
      </c>
    </row>
    <row r="784" spans="1:8" ht="15.75" x14ac:dyDescent="0.25">
      <c r="A784" s="148" t="s">
        <v>458</v>
      </c>
      <c r="B784" s="235" t="str">
        <f t="shared" si="14"/>
        <v>2925</v>
      </c>
      <c r="C784" s="165" t="s">
        <v>634</v>
      </c>
      <c r="D784" s="148">
        <v>350.93</v>
      </c>
      <c r="E784" s="148">
        <v>0</v>
      </c>
      <c r="F784" s="148">
        <v>350.93</v>
      </c>
      <c r="G784" s="148">
        <v>0</v>
      </c>
      <c r="H784" s="148">
        <v>350.93</v>
      </c>
    </row>
    <row r="785" spans="1:8" ht="15.75" x14ac:dyDescent="0.25">
      <c r="A785" s="148" t="s">
        <v>460</v>
      </c>
      <c r="B785" s="235" t="str">
        <f t="shared" si="14"/>
        <v>3025</v>
      </c>
      <c r="C785" s="165" t="s">
        <v>635</v>
      </c>
      <c r="D785" s="148">
        <v>10309.07</v>
      </c>
      <c r="E785" s="148">
        <v>0</v>
      </c>
      <c r="F785" s="148">
        <v>10309.07</v>
      </c>
      <c r="G785" s="148">
        <v>0</v>
      </c>
      <c r="H785" s="148">
        <v>10309.07</v>
      </c>
    </row>
    <row r="786" spans="1:8" ht="15.75" x14ac:dyDescent="0.25">
      <c r="A786" s="148" t="s">
        <v>462</v>
      </c>
      <c r="B786" s="235" t="str">
        <f t="shared" si="14"/>
        <v>3225</v>
      </c>
      <c r="C786" s="151" t="s">
        <v>636</v>
      </c>
      <c r="D786" s="148">
        <v>2041.2</v>
      </c>
      <c r="E786" s="148">
        <v>0</v>
      </c>
      <c r="F786" s="148">
        <v>2041.2</v>
      </c>
      <c r="G786" s="148">
        <v>0</v>
      </c>
      <c r="H786" s="148">
        <v>2041.2</v>
      </c>
    </row>
    <row r="787" spans="1:8" ht="15.75" x14ac:dyDescent="0.25">
      <c r="A787" s="148" t="s">
        <v>464</v>
      </c>
      <c r="B787" s="235" t="str">
        <f t="shared" si="14"/>
        <v>3304</v>
      </c>
      <c r="C787" s="165" t="s">
        <v>637</v>
      </c>
      <c r="D787" s="148">
        <v>0</v>
      </c>
      <c r="E787" s="148">
        <v>0</v>
      </c>
      <c r="F787" s="148">
        <v>0</v>
      </c>
      <c r="G787" s="148">
        <v>0</v>
      </c>
      <c r="H787" s="148">
        <v>0</v>
      </c>
    </row>
    <row r="788" spans="1:8" ht="15.75" x14ac:dyDescent="0.25">
      <c r="A788" s="148" t="s">
        <v>466</v>
      </c>
      <c r="B788" s="235" t="str">
        <f t="shared" si="14"/>
        <v>3425</v>
      </c>
      <c r="C788" s="151" t="s">
        <v>638</v>
      </c>
      <c r="D788" s="148">
        <v>197.20999999999998</v>
      </c>
      <c r="E788" s="148">
        <v>0</v>
      </c>
      <c r="F788" s="148">
        <v>197.20999999999998</v>
      </c>
      <c r="G788" s="148">
        <v>0</v>
      </c>
      <c r="H788" s="148">
        <v>197.20999999999998</v>
      </c>
    </row>
    <row r="789" spans="1:8" ht="15.75" x14ac:dyDescent="0.25">
      <c r="A789" s="148" t="s">
        <v>468</v>
      </c>
      <c r="B789" s="235" t="str">
        <f t="shared" si="14"/>
        <v>3525</v>
      </c>
      <c r="C789" s="151" t="s">
        <v>639</v>
      </c>
      <c r="D789" s="148">
        <v>0</v>
      </c>
      <c r="E789" s="148">
        <v>0</v>
      </c>
      <c r="F789" s="148">
        <v>0</v>
      </c>
      <c r="G789" s="148">
        <v>0</v>
      </c>
      <c r="H789" s="148">
        <v>0</v>
      </c>
    </row>
    <row r="790" spans="1:8" ht="15.75" x14ac:dyDescent="0.25">
      <c r="A790" s="148" t="s">
        <v>470</v>
      </c>
      <c r="B790" s="235" t="str">
        <f t="shared" si="14"/>
        <v>3614</v>
      </c>
      <c r="C790" s="151" t="s">
        <v>640</v>
      </c>
      <c r="D790" s="148">
        <v>0</v>
      </c>
      <c r="E790" s="148">
        <v>0</v>
      </c>
      <c r="F790" s="148">
        <v>0</v>
      </c>
      <c r="G790" s="148">
        <v>0</v>
      </c>
      <c r="H790" s="148">
        <v>0</v>
      </c>
    </row>
    <row r="791" spans="1:8" ht="15.75" x14ac:dyDescent="0.25">
      <c r="A791" s="148" t="s">
        <v>472</v>
      </c>
      <c r="B791" s="235" t="str">
        <f t="shared" si="14"/>
        <v>3725</v>
      </c>
      <c r="C791" s="151" t="s">
        <v>641</v>
      </c>
      <c r="D791" s="148">
        <v>0</v>
      </c>
      <c r="E791" s="148">
        <v>0</v>
      </c>
      <c r="F791" s="148">
        <v>0</v>
      </c>
      <c r="G791" s="148">
        <v>0</v>
      </c>
      <c r="H791" s="148">
        <v>0</v>
      </c>
    </row>
    <row r="792" spans="1:8" ht="15.75" x14ac:dyDescent="0.25">
      <c r="A792" s="148" t="s">
        <v>474</v>
      </c>
      <c r="B792" s="235" t="str">
        <f t="shared" si="14"/>
        <v>3813</v>
      </c>
      <c r="C792" s="151" t="s">
        <v>642</v>
      </c>
      <c r="D792" s="148">
        <v>0</v>
      </c>
      <c r="E792" s="148">
        <v>0</v>
      </c>
      <c r="F792" s="148">
        <v>0</v>
      </c>
      <c r="G792" s="148">
        <v>0</v>
      </c>
      <c r="H792" s="148">
        <v>0</v>
      </c>
    </row>
    <row r="793" spans="1:8" ht="15.75" x14ac:dyDescent="0.25">
      <c r="A793" s="148" t="s">
        <v>476</v>
      </c>
      <c r="B793" s="235" t="str">
        <f t="shared" si="14"/>
        <v>3925</v>
      </c>
      <c r="C793" s="151" t="s">
        <v>643</v>
      </c>
      <c r="D793" s="148">
        <v>0</v>
      </c>
      <c r="E793" s="148">
        <v>0</v>
      </c>
      <c r="F793" s="148">
        <v>0</v>
      </c>
      <c r="G793" s="148">
        <v>0</v>
      </c>
      <c r="H793" s="148">
        <v>0</v>
      </c>
    </row>
    <row r="794" spans="1:8" ht="15.75" x14ac:dyDescent="0.25">
      <c r="A794" s="148" t="s">
        <v>478</v>
      </c>
      <c r="B794" s="235" t="str">
        <f t="shared" si="14"/>
        <v>4019</v>
      </c>
      <c r="C794" s="151" t="s">
        <v>644</v>
      </c>
      <c r="D794" s="148">
        <v>538.49</v>
      </c>
      <c r="E794" s="148">
        <v>0</v>
      </c>
      <c r="F794" s="148">
        <v>538.49</v>
      </c>
      <c r="G794" s="148">
        <v>0</v>
      </c>
      <c r="H794" s="148">
        <v>538.49</v>
      </c>
    </row>
    <row r="795" spans="1:8" ht="15.75" x14ac:dyDescent="0.25">
      <c r="A795" s="148" t="s">
        <v>481</v>
      </c>
      <c r="B795" s="235" t="str">
        <f t="shared" si="14"/>
        <v>4125</v>
      </c>
      <c r="C795" s="165" t="s">
        <v>484</v>
      </c>
      <c r="D795" s="148">
        <v>102435.58000000002</v>
      </c>
      <c r="E795" s="148">
        <v>0</v>
      </c>
      <c r="F795" s="148">
        <v>102435.58000000002</v>
      </c>
      <c r="G795" s="148">
        <v>0</v>
      </c>
      <c r="H795" s="148">
        <v>102435.58000000002</v>
      </c>
    </row>
    <row r="796" spans="1:8" ht="15.75" x14ac:dyDescent="0.25">
      <c r="A796" s="148" t="s">
        <v>481</v>
      </c>
      <c r="B796" s="235" t="str">
        <f t="shared" si="14"/>
        <v>4101A</v>
      </c>
      <c r="C796" s="165" t="s">
        <v>645</v>
      </c>
      <c r="D796" s="148">
        <v>0</v>
      </c>
      <c r="E796" s="148">
        <v>0</v>
      </c>
      <c r="F796" s="148">
        <v>0</v>
      </c>
      <c r="G796" s="148">
        <v>0</v>
      </c>
      <c r="H796" s="148">
        <v>0</v>
      </c>
    </row>
    <row r="797" spans="1:8" ht="15.75" x14ac:dyDescent="0.25">
      <c r="A797" s="148" t="s">
        <v>485</v>
      </c>
      <c r="B797" s="235" t="str">
        <f t="shared" si="14"/>
        <v>4212</v>
      </c>
      <c r="C797" s="165" t="s">
        <v>646</v>
      </c>
      <c r="D797" s="148">
        <v>1623.5100000000002</v>
      </c>
      <c r="E797" s="148">
        <v>0</v>
      </c>
      <c r="F797" s="148">
        <v>1623.5100000000002</v>
      </c>
      <c r="G797" s="148">
        <v>0</v>
      </c>
      <c r="H797" s="148">
        <v>1623.5100000000002</v>
      </c>
    </row>
    <row r="798" spans="1:8" ht="15.75" x14ac:dyDescent="0.25">
      <c r="A798" s="148" t="s">
        <v>248</v>
      </c>
      <c r="B798" s="235" t="str">
        <f t="shared" si="14"/>
        <v>4312</v>
      </c>
      <c r="C798" s="165" t="s">
        <v>647</v>
      </c>
      <c r="D798" s="148">
        <v>85153.199999999983</v>
      </c>
      <c r="E798" s="148">
        <v>0</v>
      </c>
      <c r="F798" s="148">
        <v>85153.199999999983</v>
      </c>
      <c r="G798" s="148">
        <v>0</v>
      </c>
      <c r="H798" s="148">
        <v>85153.199999999983</v>
      </c>
    </row>
    <row r="799" spans="1:8" ht="15.75" x14ac:dyDescent="0.25">
      <c r="A799" s="148" t="s">
        <v>248</v>
      </c>
      <c r="B799" s="235" t="str">
        <f t="shared" si="14"/>
        <v>4301A</v>
      </c>
      <c r="C799" s="165" t="s">
        <v>648</v>
      </c>
      <c r="D799" s="148">
        <v>0</v>
      </c>
      <c r="E799" s="148">
        <v>0</v>
      </c>
      <c r="F799" s="148">
        <v>0</v>
      </c>
      <c r="G799" s="148">
        <v>0</v>
      </c>
      <c r="H799" s="148">
        <v>0</v>
      </c>
    </row>
    <row r="800" spans="1:8" ht="15.75" x14ac:dyDescent="0.25">
      <c r="A800" s="148" t="s">
        <v>489</v>
      </c>
      <c r="B800" s="235" t="str">
        <f t="shared" si="14"/>
        <v>4411</v>
      </c>
      <c r="C800" s="165" t="s">
        <v>649</v>
      </c>
      <c r="D800" s="148">
        <v>0</v>
      </c>
      <c r="E800" s="148">
        <v>0</v>
      </c>
      <c r="F800" s="148">
        <v>0</v>
      </c>
      <c r="G800" s="148">
        <v>0</v>
      </c>
      <c r="H800" s="148">
        <v>0</v>
      </c>
    </row>
    <row r="801" spans="1:8" ht="15.75" x14ac:dyDescent="0.25">
      <c r="A801" s="148" t="s">
        <v>491</v>
      </c>
      <c r="B801" s="235" t="str">
        <f t="shared" si="14"/>
        <v>4512</v>
      </c>
      <c r="C801" s="165" t="s">
        <v>650</v>
      </c>
      <c r="D801" s="148">
        <v>0</v>
      </c>
      <c r="E801" s="148">
        <v>0</v>
      </c>
      <c r="F801" s="148">
        <v>0</v>
      </c>
      <c r="G801" s="148">
        <v>0</v>
      </c>
      <c r="H801" s="148">
        <v>0</v>
      </c>
    </row>
    <row r="802" spans="1:8" ht="15.75" x14ac:dyDescent="0.25">
      <c r="A802" s="148" t="s">
        <v>493</v>
      </c>
      <c r="B802" s="235" t="str">
        <f t="shared" si="14"/>
        <v>4619</v>
      </c>
      <c r="C802" s="165" t="s">
        <v>651</v>
      </c>
      <c r="D802" s="148">
        <v>419.26</v>
      </c>
      <c r="E802" s="148">
        <v>0</v>
      </c>
      <c r="F802" s="148">
        <v>419.26</v>
      </c>
      <c r="G802" s="148">
        <v>0</v>
      </c>
      <c r="H802" s="148">
        <v>419.26</v>
      </c>
    </row>
    <row r="803" spans="1:8" ht="15.75" x14ac:dyDescent="0.25">
      <c r="A803" s="148" t="s">
        <v>495</v>
      </c>
      <c r="B803" s="235" t="str">
        <f t="shared" si="14"/>
        <v>4714</v>
      </c>
      <c r="C803" s="165" t="s">
        <v>652</v>
      </c>
      <c r="D803" s="148">
        <v>20.34</v>
      </c>
      <c r="E803" s="148">
        <v>0</v>
      </c>
      <c r="F803" s="148">
        <v>20.34</v>
      </c>
      <c r="G803" s="148">
        <v>0</v>
      </c>
      <c r="H803" s="148">
        <v>20.34</v>
      </c>
    </row>
    <row r="804" spans="1:8" ht="15.75" x14ac:dyDescent="0.25">
      <c r="A804" s="148" t="s">
        <v>497</v>
      </c>
      <c r="B804" s="235" t="str">
        <f t="shared" si="14"/>
        <v>4818</v>
      </c>
      <c r="C804" s="165" t="s">
        <v>653</v>
      </c>
      <c r="D804" s="148">
        <v>9116.33</v>
      </c>
      <c r="E804" s="148">
        <v>0</v>
      </c>
      <c r="F804" s="148">
        <v>9116.33</v>
      </c>
      <c r="G804" s="148">
        <v>0</v>
      </c>
      <c r="H804" s="148">
        <v>9116.33</v>
      </c>
    </row>
    <row r="805" spans="1:8" ht="15.75" x14ac:dyDescent="0.25">
      <c r="A805" s="148" t="s">
        <v>499</v>
      </c>
      <c r="B805" s="235" t="str">
        <f t="shared" si="14"/>
        <v>4925</v>
      </c>
      <c r="C805" s="165" t="s">
        <v>654</v>
      </c>
      <c r="D805" s="148">
        <v>0</v>
      </c>
      <c r="E805" s="148">
        <v>0</v>
      </c>
      <c r="F805" s="148">
        <v>0</v>
      </c>
      <c r="G805" s="148">
        <v>0</v>
      </c>
      <c r="H805" s="148">
        <v>0</v>
      </c>
    </row>
    <row r="806" spans="1:8" ht="15.75" x14ac:dyDescent="0.25">
      <c r="A806" s="148" t="s">
        <v>501</v>
      </c>
      <c r="B806" s="235" t="str">
        <f t="shared" si="14"/>
        <v>5021</v>
      </c>
      <c r="C806" s="165" t="s">
        <v>655</v>
      </c>
      <c r="D806" s="148">
        <v>0</v>
      </c>
      <c r="E806" s="148">
        <v>0</v>
      </c>
      <c r="F806" s="148">
        <v>0</v>
      </c>
      <c r="G806" s="148">
        <v>0</v>
      </c>
      <c r="H806" s="148">
        <v>0</v>
      </c>
    </row>
    <row r="807" spans="1:8" ht="15.75" x14ac:dyDescent="0.25">
      <c r="A807" s="148" t="s">
        <v>503</v>
      </c>
      <c r="B807" s="235" t="str">
        <f t="shared" si="14"/>
        <v>5119</v>
      </c>
      <c r="C807" s="165" t="s">
        <v>656</v>
      </c>
      <c r="D807" s="148">
        <v>51846.3</v>
      </c>
      <c r="E807" s="148">
        <v>0</v>
      </c>
      <c r="F807" s="148">
        <v>51846.3</v>
      </c>
      <c r="G807" s="148">
        <v>0</v>
      </c>
      <c r="H807" s="148">
        <v>51846.3</v>
      </c>
    </row>
    <row r="808" spans="1:8" ht="15.75" x14ac:dyDescent="0.25">
      <c r="A808" s="148" t="s">
        <v>505</v>
      </c>
      <c r="B808" s="235" t="str">
        <f t="shared" si="14"/>
        <v>5221</v>
      </c>
      <c r="C808" s="165" t="s">
        <v>657</v>
      </c>
      <c r="D808" s="148">
        <v>50</v>
      </c>
      <c r="E808" s="148">
        <v>0</v>
      </c>
      <c r="F808" s="148">
        <v>50</v>
      </c>
      <c r="G808" s="148">
        <v>0</v>
      </c>
      <c r="H808" s="148">
        <v>50</v>
      </c>
    </row>
    <row r="809" spans="1:8" ht="15.75" x14ac:dyDescent="0.25">
      <c r="A809" s="148" t="s">
        <v>507</v>
      </c>
      <c r="B809" s="235" t="str">
        <f t="shared" si="14"/>
        <v>5321</v>
      </c>
      <c r="C809" s="165" t="s">
        <v>658</v>
      </c>
      <c r="D809" s="148">
        <v>3066.8599999999997</v>
      </c>
      <c r="E809" s="148">
        <v>0</v>
      </c>
      <c r="F809" s="148">
        <v>3066.8599999999997</v>
      </c>
      <c r="G809" s="148">
        <v>0</v>
      </c>
      <c r="H809" s="148">
        <v>3066.8599999999997</v>
      </c>
    </row>
    <row r="810" spans="1:8" ht="15.75" x14ac:dyDescent="0.25">
      <c r="A810" s="148" t="s">
        <v>270</v>
      </c>
      <c r="B810" s="235" t="str">
        <f t="shared" si="14"/>
        <v>5411</v>
      </c>
      <c r="C810" s="165" t="s">
        <v>659</v>
      </c>
      <c r="D810" s="148">
        <v>0</v>
      </c>
      <c r="E810" s="148">
        <v>0</v>
      </c>
      <c r="F810" s="148">
        <v>0</v>
      </c>
      <c r="G810" s="148">
        <v>0</v>
      </c>
      <c r="H810" s="148">
        <v>0</v>
      </c>
    </row>
    <row r="811" spans="1:8" ht="15.75" x14ac:dyDescent="0.25">
      <c r="A811" s="148" t="s">
        <v>264</v>
      </c>
      <c r="B811" s="235" t="str">
        <f t="shared" si="14"/>
        <v>5522</v>
      </c>
      <c r="C811" s="165" t="s">
        <v>660</v>
      </c>
      <c r="D811" s="148">
        <v>0</v>
      </c>
      <c r="E811" s="148">
        <v>0</v>
      </c>
      <c r="F811" s="148">
        <v>0</v>
      </c>
      <c r="G811" s="148">
        <v>0</v>
      </c>
      <c r="H811" s="148">
        <v>0</v>
      </c>
    </row>
    <row r="812" spans="1:8" ht="15.75" x14ac:dyDescent="0.25">
      <c r="A812" s="148" t="s">
        <v>276</v>
      </c>
      <c r="B812" s="235" t="str">
        <f t="shared" si="14"/>
        <v>5721</v>
      </c>
      <c r="C812" s="165" t="s">
        <v>661</v>
      </c>
      <c r="D812" s="148">
        <v>0</v>
      </c>
      <c r="E812" s="148">
        <v>0</v>
      </c>
      <c r="F812" s="148">
        <v>0</v>
      </c>
      <c r="G812" s="148">
        <v>0</v>
      </c>
      <c r="H812" s="148">
        <v>0</v>
      </c>
    </row>
    <row r="813" spans="1:8" ht="15.75" x14ac:dyDescent="0.25">
      <c r="A813" s="148" t="s">
        <v>512</v>
      </c>
      <c r="B813" s="235" t="str">
        <f t="shared" si="14"/>
        <v>5801A</v>
      </c>
      <c r="C813" s="165" t="s">
        <v>662</v>
      </c>
      <c r="D813" s="148">
        <v>341150.42000000004</v>
      </c>
      <c r="E813" s="148">
        <v>0</v>
      </c>
      <c r="F813" s="148">
        <v>341150.42000000004</v>
      </c>
      <c r="G813" s="148">
        <v>0</v>
      </c>
      <c r="H813" s="148">
        <v>341150.42000000004</v>
      </c>
    </row>
    <row r="814" spans="1:8" ht="15.75" x14ac:dyDescent="0.25">
      <c r="A814" s="148" t="s">
        <v>515</v>
      </c>
      <c r="B814" s="235" t="str">
        <f t="shared" si="14"/>
        <v>5921</v>
      </c>
      <c r="C814" s="165" t="s">
        <v>663</v>
      </c>
      <c r="D814" s="148">
        <v>0</v>
      </c>
      <c r="E814" s="148">
        <v>0</v>
      </c>
      <c r="F814" s="148">
        <v>0</v>
      </c>
      <c r="G814" s="148">
        <v>0</v>
      </c>
      <c r="H814" s="148">
        <v>0</v>
      </c>
    </row>
    <row r="815" spans="1:8" ht="15.75" x14ac:dyDescent="0.25">
      <c r="A815" s="148" t="s">
        <v>274</v>
      </c>
      <c r="B815" s="235" t="str">
        <f t="shared" si="14"/>
        <v>6021</v>
      </c>
      <c r="C815" s="151" t="s">
        <v>664</v>
      </c>
      <c r="D815" s="148">
        <v>0</v>
      </c>
      <c r="E815" s="148">
        <v>0</v>
      </c>
      <c r="F815" s="148">
        <v>0</v>
      </c>
      <c r="G815" s="148">
        <v>0</v>
      </c>
      <c r="H815" s="148">
        <v>0</v>
      </c>
    </row>
    <row r="816" spans="1:8" ht="15.75" x14ac:dyDescent="0.25">
      <c r="A816" s="148" t="s">
        <v>518</v>
      </c>
      <c r="B816" s="235" t="str">
        <f t="shared" si="14"/>
        <v>6121</v>
      </c>
      <c r="C816" s="151" t="s">
        <v>665</v>
      </c>
      <c r="D816" s="148">
        <v>0</v>
      </c>
      <c r="E816" s="148">
        <v>0</v>
      </c>
      <c r="F816" s="148">
        <v>0</v>
      </c>
      <c r="G816" s="148">
        <v>0</v>
      </c>
      <c r="H816" s="148">
        <v>0</v>
      </c>
    </row>
    <row r="817" spans="1:8" ht="15.75" x14ac:dyDescent="0.25">
      <c r="A817" s="148" t="s">
        <v>520</v>
      </c>
      <c r="B817" s="235" t="str">
        <f t="shared" si="14"/>
        <v>6225</v>
      </c>
      <c r="C817" s="165" t="s">
        <v>666</v>
      </c>
      <c r="D817" s="148">
        <v>0</v>
      </c>
      <c r="E817" s="148">
        <v>0</v>
      </c>
      <c r="F817" s="148">
        <v>0</v>
      </c>
      <c r="G817" s="148">
        <v>0</v>
      </c>
      <c r="H817" s="148">
        <v>0</v>
      </c>
    </row>
    <row r="818" spans="1:8" ht="15.75" x14ac:dyDescent="0.25">
      <c r="A818" s="148" t="s">
        <v>522</v>
      </c>
      <c r="B818" s="235" t="str">
        <f t="shared" si="14"/>
        <v>6325</v>
      </c>
      <c r="C818" s="165" t="s">
        <v>667</v>
      </c>
      <c r="D818" s="148">
        <v>0</v>
      </c>
      <c r="E818" s="148">
        <v>0</v>
      </c>
      <c r="F818" s="148">
        <v>0</v>
      </c>
      <c r="G818" s="148">
        <v>0</v>
      </c>
      <c r="H818" s="148">
        <v>0</v>
      </c>
    </row>
    <row r="819" spans="1:8" ht="15.75" x14ac:dyDescent="0.25">
      <c r="A819" s="148" t="s">
        <v>524</v>
      </c>
      <c r="B819" s="235" t="str">
        <f t="shared" si="14"/>
        <v>6408</v>
      </c>
      <c r="C819" s="165" t="s">
        <v>668</v>
      </c>
      <c r="D819" s="148">
        <v>0</v>
      </c>
      <c r="E819" s="148">
        <v>0</v>
      </c>
      <c r="F819" s="148">
        <v>0</v>
      </c>
      <c r="G819" s="148">
        <v>8235.69</v>
      </c>
      <c r="H819" s="148">
        <v>8235.69</v>
      </c>
    </row>
    <row r="820" spans="1:8" ht="15.75" x14ac:dyDescent="0.25">
      <c r="A820" s="148" t="s">
        <v>526</v>
      </c>
      <c r="B820" s="235" t="str">
        <f t="shared" si="14"/>
        <v>65</v>
      </c>
      <c r="C820" s="165" t="s">
        <v>669</v>
      </c>
      <c r="D820" s="148">
        <v>0</v>
      </c>
      <c r="E820" s="148">
        <v>0</v>
      </c>
      <c r="F820" s="148">
        <v>0</v>
      </c>
      <c r="G820" s="148">
        <v>0</v>
      </c>
      <c r="H820" s="148">
        <v>0</v>
      </c>
    </row>
    <row r="821" spans="1:8" ht="15.75" x14ac:dyDescent="0.25">
      <c r="A821" s="148" t="s">
        <v>528</v>
      </c>
      <c r="B821" s="235" t="str">
        <f t="shared" si="14"/>
        <v>66</v>
      </c>
      <c r="C821" s="165" t="s">
        <v>670</v>
      </c>
      <c r="D821" s="148">
        <v>0</v>
      </c>
      <c r="E821" s="148">
        <v>0</v>
      </c>
      <c r="F821" s="148">
        <v>0</v>
      </c>
      <c r="G821" s="148">
        <v>0</v>
      </c>
      <c r="H821" s="148">
        <v>0</v>
      </c>
    </row>
    <row r="822" spans="1:8" ht="15.75" x14ac:dyDescent="0.25">
      <c r="A822" s="148" t="s">
        <v>530</v>
      </c>
      <c r="B822" s="235" t="str">
        <f t="shared" si="14"/>
        <v>6711</v>
      </c>
      <c r="C822" s="165" t="s">
        <v>671</v>
      </c>
      <c r="D822" s="148">
        <v>0</v>
      </c>
      <c r="E822" s="148">
        <v>0</v>
      </c>
      <c r="F822" s="148">
        <v>0</v>
      </c>
      <c r="G822" s="148">
        <v>0</v>
      </c>
      <c r="H822" s="148">
        <v>0</v>
      </c>
    </row>
    <row r="823" spans="1:8" ht="15.75" x14ac:dyDescent="0.25">
      <c r="A823" s="148" t="s">
        <v>672</v>
      </c>
      <c r="B823" s="235">
        <f t="shared" si="14"/>
        <v>6825</v>
      </c>
      <c r="C823" s="165">
        <v>6825</v>
      </c>
      <c r="D823" s="148">
        <v>1244.1500000000003</v>
      </c>
      <c r="E823" s="148">
        <v>0</v>
      </c>
      <c r="F823" s="148">
        <v>1244.1500000000003</v>
      </c>
      <c r="G823" s="148">
        <v>0</v>
      </c>
      <c r="H823" s="148">
        <v>1244.1500000000003</v>
      </c>
    </row>
    <row r="824" spans="1:8" ht="15.75" x14ac:dyDescent="0.25">
      <c r="A824" s="148" t="s">
        <v>535</v>
      </c>
      <c r="B824" s="235" t="str">
        <f t="shared" si="14"/>
        <v>7209</v>
      </c>
      <c r="C824" s="165" t="s">
        <v>673</v>
      </c>
      <c r="D824" s="148">
        <v>858.8</v>
      </c>
      <c r="E824" s="148">
        <v>0</v>
      </c>
      <c r="F824" s="148">
        <v>858.8</v>
      </c>
      <c r="G824" s="148">
        <v>0</v>
      </c>
      <c r="H824" s="148">
        <v>858.8</v>
      </c>
    </row>
    <row r="825" spans="1:8" ht="15.75" x14ac:dyDescent="0.25">
      <c r="A825" s="148" t="s">
        <v>347</v>
      </c>
      <c r="B825" s="235" t="str">
        <f t="shared" ref="B825:B849" si="15">C825</f>
        <v>7305</v>
      </c>
      <c r="C825" s="165" t="s">
        <v>674</v>
      </c>
      <c r="D825" s="148">
        <v>0</v>
      </c>
      <c r="E825" s="148">
        <v>0</v>
      </c>
      <c r="F825" s="148">
        <v>0</v>
      </c>
      <c r="G825" s="148">
        <v>0</v>
      </c>
      <c r="H825" s="148">
        <v>0</v>
      </c>
    </row>
    <row r="826" spans="1:8" ht="15.75" x14ac:dyDescent="0.25">
      <c r="A826" s="148" t="s">
        <v>538</v>
      </c>
      <c r="B826" s="235" t="str">
        <f t="shared" si="15"/>
        <v>7405</v>
      </c>
      <c r="C826" s="165" t="s">
        <v>675</v>
      </c>
      <c r="D826" s="148">
        <v>1460.15</v>
      </c>
      <c r="E826" s="148">
        <v>0</v>
      </c>
      <c r="F826" s="148">
        <v>1460.15</v>
      </c>
      <c r="G826" s="148">
        <v>0</v>
      </c>
      <c r="H826" s="148">
        <v>1460.15</v>
      </c>
    </row>
    <row r="827" spans="1:8" ht="15.75" x14ac:dyDescent="0.25">
      <c r="A827" s="148" t="s">
        <v>538</v>
      </c>
      <c r="B827" s="235" t="str">
        <f t="shared" si="15"/>
        <v>7401A</v>
      </c>
      <c r="C827" s="165" t="s">
        <v>676</v>
      </c>
      <c r="D827" s="148">
        <v>0</v>
      </c>
      <c r="E827" s="148">
        <v>0</v>
      </c>
      <c r="F827" s="148">
        <v>0</v>
      </c>
      <c r="G827" s="148">
        <v>0</v>
      </c>
      <c r="H827" s="148">
        <v>0</v>
      </c>
    </row>
    <row r="828" spans="1:8" ht="15.75" x14ac:dyDescent="0.25">
      <c r="A828" s="148" t="s">
        <v>541</v>
      </c>
      <c r="B828" s="235" t="str">
        <f t="shared" si="15"/>
        <v>7511</v>
      </c>
      <c r="C828" s="151" t="s">
        <v>677</v>
      </c>
      <c r="D828" s="148">
        <v>259.83999999999997</v>
      </c>
      <c r="E828" s="148">
        <v>0</v>
      </c>
      <c r="F828" s="148">
        <v>259.83999999999997</v>
      </c>
      <c r="G828" s="148">
        <v>0</v>
      </c>
      <c r="H828" s="148">
        <v>259.83999999999997</v>
      </c>
    </row>
    <row r="829" spans="1:8" ht="15.75" x14ac:dyDescent="0.25">
      <c r="A829" s="148" t="s">
        <v>541</v>
      </c>
      <c r="B829" s="235" t="str">
        <f t="shared" si="15"/>
        <v>7501A</v>
      </c>
      <c r="C829" s="151" t="s">
        <v>678</v>
      </c>
      <c r="D829" s="148">
        <v>0</v>
      </c>
      <c r="E829" s="148">
        <v>0</v>
      </c>
      <c r="F829" s="148">
        <v>0</v>
      </c>
      <c r="G829" s="148">
        <v>0</v>
      </c>
      <c r="H829" s="148">
        <v>0</v>
      </c>
    </row>
    <row r="830" spans="1:8" ht="15.75" x14ac:dyDescent="0.25">
      <c r="A830" s="148" t="s">
        <v>544</v>
      </c>
      <c r="B830" s="235" t="str">
        <f t="shared" si="15"/>
        <v>7913</v>
      </c>
      <c r="C830" s="165" t="s">
        <v>679</v>
      </c>
      <c r="D830" s="148">
        <v>0</v>
      </c>
      <c r="E830" s="148">
        <v>0</v>
      </c>
      <c r="F830" s="148">
        <v>0</v>
      </c>
      <c r="G830" s="148">
        <v>0</v>
      </c>
      <c r="H830" s="148">
        <v>0</v>
      </c>
    </row>
    <row r="831" spans="1:8" ht="15.75" x14ac:dyDescent="0.25">
      <c r="A831" s="148" t="s">
        <v>680</v>
      </c>
      <c r="B831" s="235">
        <f t="shared" si="15"/>
        <v>8025</v>
      </c>
      <c r="C831" s="165">
        <v>8025</v>
      </c>
      <c r="D831" s="148">
        <v>0</v>
      </c>
      <c r="E831" s="148">
        <v>0</v>
      </c>
      <c r="F831" s="148">
        <v>0</v>
      </c>
      <c r="G831" s="148">
        <v>0</v>
      </c>
      <c r="H831" s="148">
        <v>0</v>
      </c>
    </row>
    <row r="832" spans="1:8" ht="15.75" x14ac:dyDescent="0.25">
      <c r="A832" s="148" t="s">
        <v>548</v>
      </c>
      <c r="B832" s="235" t="str">
        <f t="shared" si="15"/>
        <v>8125</v>
      </c>
      <c r="C832" s="165" t="s">
        <v>681</v>
      </c>
      <c r="D832" s="148">
        <v>0</v>
      </c>
      <c r="E832" s="148">
        <v>0</v>
      </c>
      <c r="F832" s="148">
        <v>0</v>
      </c>
      <c r="G832" s="148">
        <v>0</v>
      </c>
      <c r="H832" s="148">
        <v>0</v>
      </c>
    </row>
    <row r="833" spans="1:8" ht="15.75" x14ac:dyDescent="0.25">
      <c r="A833" s="148" t="s">
        <v>553</v>
      </c>
      <c r="B833" s="235" t="str">
        <f t="shared" si="15"/>
        <v>8811</v>
      </c>
      <c r="C833" s="165" t="s">
        <v>682</v>
      </c>
      <c r="D833" s="148">
        <v>0</v>
      </c>
      <c r="E833" s="148">
        <v>0</v>
      </c>
      <c r="F833" s="148">
        <v>0</v>
      </c>
      <c r="G833" s="148">
        <v>0</v>
      </c>
      <c r="H833" s="148">
        <v>0</v>
      </c>
    </row>
    <row r="834" spans="1:8" ht="15.75" x14ac:dyDescent="0.25">
      <c r="A834" s="148" t="s">
        <v>555</v>
      </c>
      <c r="B834" s="235" t="str">
        <f t="shared" si="15"/>
        <v>9025</v>
      </c>
      <c r="C834" s="151" t="s">
        <v>683</v>
      </c>
      <c r="D834" s="148">
        <v>0</v>
      </c>
      <c r="E834" s="148">
        <v>0</v>
      </c>
      <c r="F834" s="148">
        <v>0</v>
      </c>
      <c r="G834" s="148">
        <v>0</v>
      </c>
      <c r="H834" s="148">
        <v>0</v>
      </c>
    </row>
    <row r="835" spans="1:8" ht="15.75" x14ac:dyDescent="0.25">
      <c r="A835" s="148" t="s">
        <v>557</v>
      </c>
      <c r="B835" s="235" t="str">
        <f t="shared" si="15"/>
        <v>9202</v>
      </c>
      <c r="C835" s="151" t="s">
        <v>684</v>
      </c>
      <c r="D835" s="148">
        <v>0</v>
      </c>
      <c r="E835" s="148">
        <v>0</v>
      </c>
      <c r="F835" s="148">
        <v>0</v>
      </c>
      <c r="G835" s="148">
        <v>0</v>
      </c>
      <c r="H835" s="148">
        <v>0</v>
      </c>
    </row>
    <row r="836" spans="1:8" ht="15.75" x14ac:dyDescent="0.25">
      <c r="A836" s="148" t="s">
        <v>559</v>
      </c>
      <c r="B836" s="235" t="str">
        <f t="shared" si="15"/>
        <v>9302</v>
      </c>
      <c r="C836" s="151" t="s">
        <v>685</v>
      </c>
      <c r="D836" s="148">
        <v>0</v>
      </c>
      <c r="E836" s="148">
        <v>0</v>
      </c>
      <c r="F836" s="148">
        <v>0</v>
      </c>
      <c r="G836" s="148">
        <v>0</v>
      </c>
      <c r="H836" s="148">
        <v>0</v>
      </c>
    </row>
    <row r="837" spans="1:8" ht="15.75" x14ac:dyDescent="0.25">
      <c r="A837" s="148" t="s">
        <v>561</v>
      </c>
      <c r="B837" s="235" t="str">
        <f t="shared" si="15"/>
        <v>9425</v>
      </c>
      <c r="C837" s="151" t="s">
        <v>686</v>
      </c>
      <c r="D837" s="148">
        <v>0</v>
      </c>
      <c r="E837" s="148">
        <v>0</v>
      </c>
      <c r="F837" s="148">
        <v>0</v>
      </c>
      <c r="G837" s="148">
        <v>0</v>
      </c>
      <c r="H837" s="148">
        <v>0</v>
      </c>
    </row>
    <row r="838" spans="1:8" ht="15.75" x14ac:dyDescent="0.25">
      <c r="A838" s="148" t="s">
        <v>563</v>
      </c>
      <c r="B838" s="235" t="str">
        <f t="shared" si="15"/>
        <v>9601A</v>
      </c>
      <c r="C838" s="151" t="s">
        <v>687</v>
      </c>
      <c r="D838" s="148">
        <v>0</v>
      </c>
      <c r="E838" s="148">
        <v>0</v>
      </c>
      <c r="F838" s="148">
        <v>0</v>
      </c>
      <c r="G838" s="148">
        <v>0</v>
      </c>
      <c r="H838" s="148">
        <v>0</v>
      </c>
    </row>
    <row r="839" spans="1:8" ht="15.75" x14ac:dyDescent="0.25">
      <c r="A839" s="148" t="s">
        <v>566</v>
      </c>
      <c r="B839" s="235" t="str">
        <f t="shared" si="15"/>
        <v>9701A</v>
      </c>
      <c r="C839" s="151" t="s">
        <v>688</v>
      </c>
      <c r="D839" s="148">
        <v>0</v>
      </c>
      <c r="E839" s="148">
        <v>0</v>
      </c>
      <c r="F839" s="148">
        <v>0</v>
      </c>
      <c r="G839" s="148">
        <v>0</v>
      </c>
      <c r="H839" s="148">
        <v>0</v>
      </c>
    </row>
    <row r="840" spans="1:8" ht="15.75" x14ac:dyDescent="0.25">
      <c r="A840" s="148" t="s">
        <v>566</v>
      </c>
      <c r="B840" s="235" t="str">
        <f t="shared" si="15"/>
        <v>9801A</v>
      </c>
      <c r="C840" s="151" t="s">
        <v>689</v>
      </c>
      <c r="D840" s="148">
        <v>10634856.710000001</v>
      </c>
      <c r="E840" s="148">
        <v>634864.26999999955</v>
      </c>
      <c r="F840" s="148">
        <v>11269720.98</v>
      </c>
      <c r="G840" s="148">
        <v>0</v>
      </c>
      <c r="H840" s="148">
        <v>11269720.98</v>
      </c>
    </row>
    <row r="841" spans="1:8" ht="15.75" x14ac:dyDescent="0.25">
      <c r="A841" s="148" t="s">
        <v>607</v>
      </c>
      <c r="B841" s="235" t="str">
        <f t="shared" si="15"/>
        <v>9818A1</v>
      </c>
      <c r="C841" s="166" t="s">
        <v>608</v>
      </c>
      <c r="D841" s="148"/>
      <c r="E841" s="148">
        <v>0</v>
      </c>
      <c r="F841" s="148">
        <v>0</v>
      </c>
      <c r="G841" s="148">
        <v>0</v>
      </c>
      <c r="H841" s="148">
        <v>0</v>
      </c>
    </row>
    <row r="842" spans="1:8" ht="15.75" x14ac:dyDescent="0.25">
      <c r="A842" s="148" t="s">
        <v>609</v>
      </c>
      <c r="B842" s="235" t="str">
        <f t="shared" si="15"/>
        <v>9818A2</v>
      </c>
      <c r="C842" s="166" t="s">
        <v>610</v>
      </c>
      <c r="D842" s="148"/>
      <c r="E842" s="148">
        <v>0</v>
      </c>
      <c r="F842" s="148">
        <v>0</v>
      </c>
      <c r="G842" s="148">
        <v>0</v>
      </c>
      <c r="H842" s="148">
        <v>0</v>
      </c>
    </row>
    <row r="843" spans="1:8" ht="15.75" x14ac:dyDescent="0.25">
      <c r="A843" s="148" t="s">
        <v>567</v>
      </c>
      <c r="B843" s="235" t="str">
        <f t="shared" si="15"/>
        <v>BB</v>
      </c>
      <c r="C843" s="151" t="s">
        <v>587</v>
      </c>
      <c r="D843" s="148">
        <v>0</v>
      </c>
      <c r="E843" s="148">
        <v>0</v>
      </c>
      <c r="F843" s="148">
        <v>0</v>
      </c>
      <c r="G843" s="148">
        <v>0</v>
      </c>
      <c r="H843" s="148">
        <v>0</v>
      </c>
    </row>
    <row r="844" spans="1:8" ht="15.75" x14ac:dyDescent="0.25">
      <c r="A844" s="148" t="s">
        <v>569</v>
      </c>
      <c r="B844" s="235" t="str">
        <f t="shared" si="15"/>
        <v>AA</v>
      </c>
      <c r="C844" s="230" t="s">
        <v>570</v>
      </c>
      <c r="D844" s="148"/>
      <c r="E844" s="148">
        <v>0</v>
      </c>
      <c r="F844" s="148">
        <v>0</v>
      </c>
      <c r="G844" s="148">
        <v>0</v>
      </c>
      <c r="H844" s="148">
        <v>0</v>
      </c>
    </row>
    <row r="845" spans="1:8" ht="15.75" x14ac:dyDescent="0.25">
      <c r="A845" s="148" t="s">
        <v>571</v>
      </c>
      <c r="B845" s="235">
        <f t="shared" si="15"/>
        <v>0</v>
      </c>
      <c r="C845" s="148"/>
      <c r="D845" s="148"/>
      <c r="E845" s="148">
        <v>0</v>
      </c>
      <c r="F845" s="148">
        <v>0</v>
      </c>
      <c r="G845" s="148">
        <v>0</v>
      </c>
      <c r="H845" s="148">
        <v>0</v>
      </c>
    </row>
    <row r="846" spans="1:8" ht="15.75" x14ac:dyDescent="0.25">
      <c r="A846" s="148" t="s">
        <v>572</v>
      </c>
      <c r="B846" s="235">
        <f t="shared" si="15"/>
        <v>0</v>
      </c>
      <c r="C846" s="148"/>
      <c r="D846" s="148"/>
      <c r="E846" s="148">
        <v>0</v>
      </c>
      <c r="F846" s="148">
        <v>0</v>
      </c>
      <c r="G846" s="148">
        <v>0</v>
      </c>
      <c r="H846" s="148">
        <v>0</v>
      </c>
    </row>
    <row r="847" spans="1:8" ht="15.75" x14ac:dyDescent="0.25">
      <c r="A847" s="148" t="s">
        <v>300</v>
      </c>
      <c r="B847" s="235" t="str">
        <f t="shared" si="15"/>
        <v>QQ</v>
      </c>
      <c r="C847" s="230" t="s">
        <v>573</v>
      </c>
      <c r="D847" s="148"/>
      <c r="E847" s="148">
        <v>0</v>
      </c>
      <c r="F847" s="148">
        <v>0</v>
      </c>
      <c r="G847" s="148">
        <v>0</v>
      </c>
      <c r="H847" s="148">
        <v>0</v>
      </c>
    </row>
    <row r="848" spans="1:8" ht="15.75" x14ac:dyDescent="0.25">
      <c r="A848" s="148" t="s">
        <v>574</v>
      </c>
      <c r="B848" s="235">
        <f t="shared" si="15"/>
        <v>0</v>
      </c>
      <c r="C848" s="148"/>
      <c r="D848" s="148"/>
      <c r="E848" s="148">
        <v>0</v>
      </c>
      <c r="F848" s="148">
        <v>0</v>
      </c>
      <c r="G848" s="148">
        <v>0</v>
      </c>
      <c r="H848" s="148">
        <v>0</v>
      </c>
    </row>
    <row r="849" spans="1:8" ht="15.75" x14ac:dyDescent="0.25">
      <c r="A849" s="148" t="s">
        <v>575</v>
      </c>
      <c r="B849" s="235" t="str">
        <f t="shared" si="15"/>
        <v>RB</v>
      </c>
      <c r="C849" s="230" t="s">
        <v>576</v>
      </c>
      <c r="D849" s="148"/>
      <c r="E849" s="148">
        <v>0</v>
      </c>
      <c r="F849" s="148">
        <v>0</v>
      </c>
      <c r="G849" s="148">
        <v>0</v>
      </c>
      <c r="H849" s="148">
        <v>0</v>
      </c>
    </row>
    <row r="850" spans="1:8" ht="15.75" x14ac:dyDescent="0.25">
      <c r="A850" s="148"/>
      <c r="B850" s="235"/>
      <c r="C850" s="162"/>
      <c r="D850" s="152" t="s">
        <v>577</v>
      </c>
      <c r="E850" s="152" t="s">
        <v>577</v>
      </c>
      <c r="F850" s="152" t="s">
        <v>577</v>
      </c>
      <c r="G850" s="152" t="s">
        <v>577</v>
      </c>
      <c r="H850" s="152" t="s">
        <v>577</v>
      </c>
    </row>
    <row r="851" spans="1:8" ht="15.75" x14ac:dyDescent="0.25">
      <c r="A851" s="148" t="s">
        <v>578</v>
      </c>
      <c r="B851" s="235"/>
      <c r="C851" s="162"/>
      <c r="D851" s="148">
        <v>11440147.4</v>
      </c>
      <c r="E851" s="148">
        <v>634864.26999999955</v>
      </c>
      <c r="F851" s="148">
        <v>12075011.67</v>
      </c>
      <c r="G851" s="148">
        <v>8235.69</v>
      </c>
      <c r="H851" s="148">
        <v>12083247.360000001</v>
      </c>
    </row>
    <row r="852" spans="1:8" ht="15.75" x14ac:dyDescent="0.25">
      <c r="A852" s="148"/>
      <c r="B852" s="235"/>
      <c r="C852" s="148"/>
      <c r="D852" s="152" t="s">
        <v>397</v>
      </c>
      <c r="E852" s="152" t="s">
        <v>397</v>
      </c>
      <c r="F852" s="152" t="s">
        <v>397</v>
      </c>
      <c r="G852" s="152" t="s">
        <v>397</v>
      </c>
      <c r="H852" s="152" t="s">
        <v>397</v>
      </c>
    </row>
    <row r="853" spans="1:8" ht="15.75" x14ac:dyDescent="0.25">
      <c r="A853" s="148"/>
      <c r="B853" s="235"/>
      <c r="C853" s="148"/>
      <c r="D853" s="148"/>
      <c r="E853" s="148"/>
      <c r="F853" s="148"/>
      <c r="G853" s="148"/>
      <c r="H853" s="148">
        <v>0</v>
      </c>
    </row>
    <row r="854" spans="1:8" ht="15.75" x14ac:dyDescent="0.25">
      <c r="A854" s="148"/>
      <c r="B854" s="235"/>
      <c r="C854" s="148"/>
      <c r="D854" s="148"/>
      <c r="E854" s="148"/>
      <c r="F854" s="148"/>
      <c r="G854" s="148"/>
      <c r="H854" s="148"/>
    </row>
    <row r="855" spans="1:8" ht="15.75" x14ac:dyDescent="0.25">
      <c r="A855" s="148"/>
      <c r="B855" s="235"/>
      <c r="C855" s="148"/>
      <c r="D855" s="148"/>
      <c r="E855" s="148"/>
      <c r="F855" s="148"/>
      <c r="G855" s="148"/>
      <c r="H855" s="148"/>
    </row>
    <row r="856" spans="1:8" ht="15.75" x14ac:dyDescent="0.25">
      <c r="A856" s="148"/>
      <c r="B856" s="235"/>
      <c r="C856" s="148"/>
      <c r="D856" s="148"/>
      <c r="E856" s="148"/>
      <c r="F856" s="148"/>
      <c r="G856" s="148"/>
      <c r="H856" s="148"/>
    </row>
    <row r="857" spans="1:8" ht="15.75" x14ac:dyDescent="0.25">
      <c r="A857" s="148"/>
      <c r="B857" s="235"/>
      <c r="C857" s="148"/>
      <c r="D857" s="148"/>
      <c r="E857" s="148"/>
      <c r="F857" s="148"/>
      <c r="G857" s="148"/>
      <c r="H857" s="148"/>
    </row>
    <row r="858" spans="1:8" ht="15.75" x14ac:dyDescent="0.25">
      <c r="A858" s="148"/>
      <c r="B858" s="235"/>
      <c r="C858" s="148"/>
      <c r="D858" s="148"/>
      <c r="E858" s="148"/>
      <c r="F858" s="148"/>
      <c r="G858" s="148"/>
      <c r="H858" s="148"/>
    </row>
    <row r="859" spans="1:8" ht="15.75" x14ac:dyDescent="0.25">
      <c r="A859" s="148"/>
      <c r="B859" s="235"/>
      <c r="C859" s="148"/>
      <c r="D859" s="148"/>
      <c r="E859" s="148"/>
      <c r="F859" s="148"/>
      <c r="G859" s="148"/>
      <c r="H859" s="148"/>
    </row>
    <row r="860" spans="1:8" ht="15.75" x14ac:dyDescent="0.25">
      <c r="A860" s="148"/>
      <c r="B860" s="235"/>
      <c r="C860" s="148"/>
      <c r="D860" s="148"/>
      <c r="E860" s="148"/>
      <c r="F860" s="148"/>
      <c r="G860" s="148"/>
      <c r="H860" s="148"/>
    </row>
    <row r="861" spans="1:8" ht="15.75" x14ac:dyDescent="0.25">
      <c r="A861" s="148"/>
      <c r="B861" s="235"/>
      <c r="C861" s="148"/>
      <c r="D861" s="148"/>
      <c r="E861" s="148"/>
      <c r="F861" s="148"/>
      <c r="G861" s="148"/>
      <c r="H861" s="148"/>
    </row>
    <row r="862" spans="1:8" ht="15.75" x14ac:dyDescent="0.25">
      <c r="A862" s="148"/>
      <c r="B862" s="235"/>
      <c r="C862" s="148"/>
      <c r="D862" s="148" t="s">
        <v>394</v>
      </c>
      <c r="E862" s="148"/>
      <c r="F862" s="148"/>
      <c r="G862" s="148"/>
      <c r="H862" s="148"/>
    </row>
    <row r="863" spans="1:8" ht="15.75" x14ac:dyDescent="0.25">
      <c r="A863" s="148"/>
      <c r="B863" s="235"/>
      <c r="C863" s="148"/>
      <c r="D863" s="148" t="s">
        <v>582</v>
      </c>
      <c r="E863" s="148"/>
      <c r="F863" s="148"/>
      <c r="G863" s="148"/>
      <c r="H863" s="148"/>
    </row>
    <row r="864" spans="1:8" ht="15.75" x14ac:dyDescent="0.25">
      <c r="A864" s="148" t="s">
        <v>598</v>
      </c>
      <c r="B864" s="235"/>
      <c r="C864" s="148"/>
      <c r="D864" s="148"/>
      <c r="E864" s="153" t="s">
        <v>611</v>
      </c>
      <c r="F864" s="148"/>
      <c r="G864" s="148"/>
      <c r="H864" s="148"/>
    </row>
    <row r="865" spans="1:8" ht="15.75" x14ac:dyDescent="0.25">
      <c r="A865" s="152" t="s">
        <v>397</v>
      </c>
      <c r="B865" s="235"/>
      <c r="C865" s="160" t="s">
        <v>397</v>
      </c>
      <c r="D865" s="160" t="s">
        <v>397</v>
      </c>
      <c r="E865" s="160" t="s">
        <v>397</v>
      </c>
      <c r="F865" s="160" t="s">
        <v>397</v>
      </c>
      <c r="G865" s="160" t="s">
        <v>397</v>
      </c>
      <c r="H865" s="160" t="s">
        <v>397</v>
      </c>
    </row>
    <row r="866" spans="1:8" ht="15.75" x14ac:dyDescent="0.25">
      <c r="A866" s="148" t="s">
        <v>398</v>
      </c>
      <c r="B866" s="235"/>
      <c r="C866" s="162"/>
      <c r="D866" s="150" t="s">
        <v>185</v>
      </c>
      <c r="E866" s="150" t="s">
        <v>185</v>
      </c>
      <c r="F866" s="150" t="s">
        <v>399</v>
      </c>
      <c r="G866" s="150" t="s">
        <v>185</v>
      </c>
      <c r="H866" s="150" t="s">
        <v>400</v>
      </c>
    </row>
    <row r="867" spans="1:8" ht="15.75" x14ac:dyDescent="0.25">
      <c r="A867" s="148"/>
      <c r="B867" s="235"/>
      <c r="C867" s="162"/>
      <c r="D867" s="150" t="s">
        <v>401</v>
      </c>
      <c r="E867" s="150" t="s">
        <v>402</v>
      </c>
      <c r="F867" s="150" t="s">
        <v>402</v>
      </c>
      <c r="G867" s="150" t="s">
        <v>403</v>
      </c>
      <c r="H867" s="150" t="s">
        <v>404</v>
      </c>
    </row>
    <row r="868" spans="1:8" ht="15.75" x14ac:dyDescent="0.25">
      <c r="A868" s="148"/>
      <c r="B868" s="235"/>
      <c r="C868" s="162"/>
      <c r="D868" s="150" t="s">
        <v>405</v>
      </c>
      <c r="E868" s="150" t="s">
        <v>406</v>
      </c>
      <c r="F868" s="148"/>
      <c r="G868" s="150" t="s">
        <v>406</v>
      </c>
      <c r="H868" s="150" t="s">
        <v>583</v>
      </c>
    </row>
    <row r="869" spans="1:8" ht="15.75" x14ac:dyDescent="0.25">
      <c r="A869" s="152" t="s">
        <v>397</v>
      </c>
      <c r="B869" s="235"/>
      <c r="C869" s="160" t="s">
        <v>397</v>
      </c>
      <c r="D869" s="160" t="s">
        <v>397</v>
      </c>
      <c r="E869" s="160" t="s">
        <v>397</v>
      </c>
      <c r="F869" s="160" t="s">
        <v>397</v>
      </c>
      <c r="G869" s="160" t="s">
        <v>397</v>
      </c>
      <c r="H869" s="160" t="s">
        <v>397</v>
      </c>
    </row>
    <row r="870" spans="1:8" ht="15.75" x14ac:dyDescent="0.25">
      <c r="A870" s="148" t="s">
        <v>408</v>
      </c>
      <c r="B870" s="235" t="str">
        <f>C870</f>
        <v>00</v>
      </c>
      <c r="C870" s="229" t="s">
        <v>409</v>
      </c>
      <c r="D870" s="148"/>
      <c r="E870" s="148">
        <v>0</v>
      </c>
      <c r="F870" s="148">
        <v>0</v>
      </c>
      <c r="G870" s="148">
        <v>0</v>
      </c>
      <c r="H870" s="148">
        <v>0</v>
      </c>
    </row>
    <row r="871" spans="1:8" ht="15.75" x14ac:dyDescent="0.25">
      <c r="A871" s="148" t="s">
        <v>410</v>
      </c>
      <c r="B871" s="235" t="str">
        <f t="shared" ref="B871:B934" si="16">C871</f>
        <v>0202</v>
      </c>
      <c r="C871" s="165" t="s">
        <v>612</v>
      </c>
      <c r="D871" s="148">
        <v>4127.5600000000004</v>
      </c>
      <c r="E871" s="148">
        <v>0</v>
      </c>
      <c r="F871" s="148">
        <v>4127.5600000000004</v>
      </c>
      <c r="G871" s="148">
        <v>0</v>
      </c>
      <c r="H871" s="148">
        <v>4127.5600000000004</v>
      </c>
    </row>
    <row r="872" spans="1:8" ht="15.75" x14ac:dyDescent="0.25">
      <c r="A872" s="148" t="s">
        <v>413</v>
      </c>
      <c r="B872" s="235" t="str">
        <f t="shared" si="16"/>
        <v>0303</v>
      </c>
      <c r="C872" s="165" t="s">
        <v>613</v>
      </c>
      <c r="D872" s="148">
        <v>0</v>
      </c>
      <c r="E872" s="148">
        <v>0</v>
      </c>
      <c r="F872" s="148">
        <v>0</v>
      </c>
      <c r="G872" s="148">
        <v>0</v>
      </c>
      <c r="H872" s="148">
        <v>0</v>
      </c>
    </row>
    <row r="873" spans="1:8" ht="15.75" x14ac:dyDescent="0.25">
      <c r="A873" s="148" t="s">
        <v>415</v>
      </c>
      <c r="B873" s="235" t="str">
        <f t="shared" si="16"/>
        <v>0412</v>
      </c>
      <c r="C873" s="165" t="s">
        <v>614</v>
      </c>
      <c r="D873" s="148">
        <v>0</v>
      </c>
      <c r="E873" s="148">
        <v>0</v>
      </c>
      <c r="F873" s="148">
        <v>0</v>
      </c>
      <c r="G873" s="148">
        <v>0</v>
      </c>
      <c r="H873" s="148">
        <v>0</v>
      </c>
    </row>
    <row r="874" spans="1:8" ht="15.75" x14ac:dyDescent="0.25">
      <c r="A874" s="148" t="s">
        <v>417</v>
      </c>
      <c r="B874" s="235" t="str">
        <f t="shared" si="16"/>
        <v>0521</v>
      </c>
      <c r="C874" s="151" t="s">
        <v>615</v>
      </c>
      <c r="D874" s="148">
        <v>0</v>
      </c>
      <c r="E874" s="148">
        <v>0</v>
      </c>
      <c r="F874" s="148">
        <v>0</v>
      </c>
      <c r="G874" s="148">
        <v>0</v>
      </c>
      <c r="H874" s="148">
        <v>0</v>
      </c>
    </row>
    <row r="875" spans="1:8" ht="15.75" x14ac:dyDescent="0.25">
      <c r="A875" s="148" t="s">
        <v>419</v>
      </c>
      <c r="B875" s="235" t="str">
        <f t="shared" si="16"/>
        <v>0603</v>
      </c>
      <c r="C875" s="165" t="s">
        <v>616</v>
      </c>
      <c r="D875" s="148">
        <v>0</v>
      </c>
      <c r="E875" s="148">
        <v>0</v>
      </c>
      <c r="F875" s="148">
        <v>0</v>
      </c>
      <c r="G875" s="148">
        <v>0</v>
      </c>
      <c r="H875" s="148">
        <v>0</v>
      </c>
    </row>
    <row r="876" spans="1:8" ht="15.75" x14ac:dyDescent="0.25">
      <c r="A876" s="148" t="s">
        <v>421</v>
      </c>
      <c r="B876" s="235" t="str">
        <f t="shared" si="16"/>
        <v>0721</v>
      </c>
      <c r="C876" s="151" t="s">
        <v>617</v>
      </c>
      <c r="D876" s="148">
        <v>0</v>
      </c>
      <c r="E876" s="148">
        <v>0</v>
      </c>
      <c r="F876" s="148">
        <v>0</v>
      </c>
      <c r="G876" s="148">
        <v>0</v>
      </c>
      <c r="H876" s="148">
        <v>0</v>
      </c>
    </row>
    <row r="877" spans="1:8" ht="15.75" x14ac:dyDescent="0.25">
      <c r="A877" s="148" t="s">
        <v>423</v>
      </c>
      <c r="B877" s="235" t="str">
        <f t="shared" si="16"/>
        <v>0803</v>
      </c>
      <c r="C877" s="151" t="s">
        <v>618</v>
      </c>
      <c r="D877" s="148">
        <v>0</v>
      </c>
      <c r="E877" s="148">
        <v>0</v>
      </c>
      <c r="F877" s="148">
        <v>0</v>
      </c>
      <c r="G877" s="148">
        <v>0</v>
      </c>
      <c r="H877" s="148">
        <v>0</v>
      </c>
    </row>
    <row r="878" spans="1:8" ht="15.75" x14ac:dyDescent="0.25">
      <c r="A878" s="148" t="s">
        <v>605</v>
      </c>
      <c r="B878" s="235" t="str">
        <f t="shared" si="16"/>
        <v>1012</v>
      </c>
      <c r="C878" s="151" t="s">
        <v>619</v>
      </c>
      <c r="D878" s="148">
        <v>0</v>
      </c>
      <c r="E878" s="148">
        <v>0</v>
      </c>
      <c r="F878" s="148">
        <v>0</v>
      </c>
      <c r="G878" s="148">
        <v>0</v>
      </c>
      <c r="H878" s="148">
        <v>0</v>
      </c>
    </row>
    <row r="879" spans="1:8" ht="15.75" x14ac:dyDescent="0.25">
      <c r="A879" s="148" t="s">
        <v>429</v>
      </c>
      <c r="B879" s="235" t="str">
        <f t="shared" si="16"/>
        <v>1206</v>
      </c>
      <c r="C879" s="165" t="s">
        <v>620</v>
      </c>
      <c r="D879" s="148">
        <v>34952.810000000005</v>
      </c>
      <c r="E879" s="148">
        <v>0</v>
      </c>
      <c r="F879" s="148">
        <v>34952.810000000005</v>
      </c>
      <c r="G879" s="148">
        <v>0</v>
      </c>
      <c r="H879" s="148">
        <v>34952.810000000005</v>
      </c>
    </row>
    <row r="880" spans="1:8" ht="15.75" x14ac:dyDescent="0.25">
      <c r="A880" s="148" t="s">
        <v>432</v>
      </c>
      <c r="B880" s="235" t="str">
        <f t="shared" si="16"/>
        <v>1312</v>
      </c>
      <c r="C880" s="165" t="s">
        <v>621</v>
      </c>
      <c r="D880" s="148">
        <v>0</v>
      </c>
      <c r="E880" s="148">
        <v>0</v>
      </c>
      <c r="F880" s="148">
        <v>0</v>
      </c>
      <c r="G880" s="148">
        <v>0</v>
      </c>
      <c r="H880" s="148">
        <v>0</v>
      </c>
    </row>
    <row r="881" spans="1:8" ht="15.75" x14ac:dyDescent="0.25">
      <c r="A881" s="148" t="s">
        <v>21</v>
      </c>
      <c r="B881" s="235" t="str">
        <f t="shared" si="16"/>
        <v>1524</v>
      </c>
      <c r="C881" s="165" t="s">
        <v>622</v>
      </c>
      <c r="D881" s="148">
        <v>9950</v>
      </c>
      <c r="E881" s="148">
        <v>0</v>
      </c>
      <c r="F881" s="148">
        <v>9950</v>
      </c>
      <c r="G881" s="148">
        <v>0</v>
      </c>
      <c r="H881" s="148">
        <v>9950</v>
      </c>
    </row>
    <row r="882" spans="1:8" ht="15.75" x14ac:dyDescent="0.25">
      <c r="A882" s="148" t="s">
        <v>284</v>
      </c>
      <c r="B882" s="235" t="str">
        <f t="shared" si="16"/>
        <v>1625</v>
      </c>
      <c r="C882" s="151" t="s">
        <v>623</v>
      </c>
      <c r="D882" s="148">
        <v>0</v>
      </c>
      <c r="E882" s="148">
        <v>0</v>
      </c>
      <c r="F882" s="148">
        <v>0</v>
      </c>
      <c r="G882" s="148">
        <v>0</v>
      </c>
      <c r="H882" s="148">
        <v>0</v>
      </c>
    </row>
    <row r="883" spans="1:8" ht="15.75" x14ac:dyDescent="0.25">
      <c r="A883" s="151" t="s">
        <v>436</v>
      </c>
      <c r="B883" s="235" t="str">
        <f t="shared" si="16"/>
        <v>1712</v>
      </c>
      <c r="C883" s="151" t="s">
        <v>624</v>
      </c>
      <c r="D883" s="148">
        <v>0</v>
      </c>
      <c r="E883" s="148">
        <v>0</v>
      </c>
      <c r="F883" s="148">
        <v>0</v>
      </c>
      <c r="G883" s="148">
        <v>0</v>
      </c>
      <c r="H883" s="148">
        <v>0</v>
      </c>
    </row>
    <row r="884" spans="1:8" ht="15.75" x14ac:dyDescent="0.25">
      <c r="A884" s="151" t="s">
        <v>438</v>
      </c>
      <c r="B884" s="235" t="str">
        <f t="shared" si="16"/>
        <v>1841</v>
      </c>
      <c r="C884" s="151" t="s">
        <v>439</v>
      </c>
      <c r="D884" s="148">
        <v>0</v>
      </c>
      <c r="E884" s="148">
        <v>0</v>
      </c>
      <c r="F884" s="148">
        <v>0</v>
      </c>
      <c r="G884" s="148">
        <v>0</v>
      </c>
      <c r="H884" s="148">
        <v>0</v>
      </c>
    </row>
    <row r="885" spans="1:8" ht="15.75" x14ac:dyDescent="0.25">
      <c r="A885" s="148" t="s">
        <v>440</v>
      </c>
      <c r="B885" s="235" t="str">
        <f t="shared" si="16"/>
        <v>2024</v>
      </c>
      <c r="C885" s="151" t="s">
        <v>625</v>
      </c>
      <c r="D885" s="148">
        <v>0</v>
      </c>
      <c r="E885" s="148">
        <v>0</v>
      </c>
      <c r="F885" s="148">
        <v>0</v>
      </c>
      <c r="G885" s="148">
        <v>0</v>
      </c>
      <c r="H885" s="148">
        <v>0</v>
      </c>
    </row>
    <row r="886" spans="1:8" ht="15.75" x14ac:dyDescent="0.25">
      <c r="A886" s="148" t="s">
        <v>442</v>
      </c>
      <c r="B886" s="235" t="str">
        <f t="shared" si="16"/>
        <v>2124</v>
      </c>
      <c r="C886" s="151" t="s">
        <v>626</v>
      </c>
      <c r="D886" s="148">
        <v>0</v>
      </c>
      <c r="E886" s="148">
        <v>0</v>
      </c>
      <c r="F886" s="148">
        <v>0</v>
      </c>
      <c r="G886" s="148">
        <v>0</v>
      </c>
      <c r="H886" s="148">
        <v>0</v>
      </c>
    </row>
    <row r="887" spans="1:8" ht="15.75" x14ac:dyDescent="0.25">
      <c r="A887" s="148" t="s">
        <v>444</v>
      </c>
      <c r="B887" s="235" t="str">
        <f t="shared" si="16"/>
        <v>2225</v>
      </c>
      <c r="C887" s="151" t="s">
        <v>627</v>
      </c>
      <c r="D887" s="148">
        <v>307905.18</v>
      </c>
      <c r="E887" s="148">
        <v>0</v>
      </c>
      <c r="F887" s="148">
        <v>307905.18</v>
      </c>
      <c r="G887" s="148">
        <v>0</v>
      </c>
      <c r="H887" s="148">
        <v>307905.18</v>
      </c>
    </row>
    <row r="888" spans="1:8" ht="15.75" x14ac:dyDescent="0.25">
      <c r="A888" s="148" t="s">
        <v>446</v>
      </c>
      <c r="B888" s="235" t="str">
        <f t="shared" si="16"/>
        <v>2325</v>
      </c>
      <c r="C888" s="151" t="s">
        <v>628</v>
      </c>
      <c r="D888" s="148">
        <v>29234.28</v>
      </c>
      <c r="E888" s="148">
        <v>0</v>
      </c>
      <c r="F888" s="148">
        <v>29234.28</v>
      </c>
      <c r="G888" s="148">
        <v>0</v>
      </c>
      <c r="H888" s="148">
        <v>29234.28</v>
      </c>
    </row>
    <row r="889" spans="1:8" ht="15.75" x14ac:dyDescent="0.25">
      <c r="A889" s="148" t="s">
        <v>448</v>
      </c>
      <c r="B889" s="235" t="str">
        <f t="shared" si="16"/>
        <v>2425</v>
      </c>
      <c r="C889" s="151" t="s">
        <v>629</v>
      </c>
      <c r="D889" s="148">
        <v>345.52</v>
      </c>
      <c r="E889" s="148">
        <v>0</v>
      </c>
      <c r="F889" s="148">
        <v>345.52</v>
      </c>
      <c r="G889" s="148">
        <v>0</v>
      </c>
      <c r="H889" s="148">
        <v>345.52</v>
      </c>
    </row>
    <row r="890" spans="1:8" ht="15.75" x14ac:dyDescent="0.25">
      <c r="A890" s="148" t="s">
        <v>450</v>
      </c>
      <c r="B890" s="235" t="str">
        <f t="shared" si="16"/>
        <v>2504</v>
      </c>
      <c r="C890" s="165" t="s">
        <v>630</v>
      </c>
      <c r="D890" s="148">
        <v>0</v>
      </c>
      <c r="E890" s="148">
        <v>0</v>
      </c>
      <c r="F890" s="148">
        <v>0</v>
      </c>
      <c r="G890" s="148">
        <v>0</v>
      </c>
      <c r="H890" s="148">
        <v>0</v>
      </c>
    </row>
    <row r="891" spans="1:8" ht="15.75" x14ac:dyDescent="0.25">
      <c r="A891" s="148" t="s">
        <v>452</v>
      </c>
      <c r="B891" s="235" t="str">
        <f t="shared" si="16"/>
        <v>2604</v>
      </c>
      <c r="C891" s="165" t="s">
        <v>631</v>
      </c>
      <c r="D891" s="148">
        <v>0</v>
      </c>
      <c r="E891" s="148">
        <v>0</v>
      </c>
      <c r="F891" s="148">
        <v>0</v>
      </c>
      <c r="G891" s="148">
        <v>0</v>
      </c>
      <c r="H891" s="148">
        <v>0</v>
      </c>
    </row>
    <row r="892" spans="1:8" ht="15.75" x14ac:dyDescent="0.25">
      <c r="A892" s="148" t="s">
        <v>454</v>
      </c>
      <c r="B892" s="235" t="str">
        <f t="shared" si="16"/>
        <v>2704</v>
      </c>
      <c r="C892" s="151" t="s">
        <v>632</v>
      </c>
      <c r="D892" s="148">
        <v>0</v>
      </c>
      <c r="E892" s="148">
        <v>0</v>
      </c>
      <c r="F892" s="148">
        <v>0</v>
      </c>
      <c r="G892" s="148">
        <v>0</v>
      </c>
      <c r="H892" s="148">
        <v>0</v>
      </c>
    </row>
    <row r="893" spans="1:8" ht="15.75" x14ac:dyDescent="0.25">
      <c r="A893" s="148" t="s">
        <v>456</v>
      </c>
      <c r="B893" s="235" t="str">
        <f t="shared" si="16"/>
        <v>2824</v>
      </c>
      <c r="C893" s="151" t="s">
        <v>633</v>
      </c>
      <c r="D893" s="148">
        <v>0</v>
      </c>
      <c r="E893" s="148">
        <v>0</v>
      </c>
      <c r="F893" s="148">
        <v>0</v>
      </c>
      <c r="G893" s="148">
        <v>0</v>
      </c>
      <c r="H893" s="148">
        <v>0</v>
      </c>
    </row>
    <row r="894" spans="1:8" ht="15.75" x14ac:dyDescent="0.25">
      <c r="A894" s="148" t="s">
        <v>458</v>
      </c>
      <c r="B894" s="235" t="str">
        <f t="shared" si="16"/>
        <v>2925</v>
      </c>
      <c r="C894" s="165" t="s">
        <v>634</v>
      </c>
      <c r="D894" s="148">
        <v>897.75</v>
      </c>
      <c r="E894" s="148">
        <v>0</v>
      </c>
      <c r="F894" s="148">
        <v>897.75</v>
      </c>
      <c r="G894" s="148">
        <v>0</v>
      </c>
      <c r="H894" s="148">
        <v>897.75</v>
      </c>
    </row>
    <row r="895" spans="1:8" ht="15.75" x14ac:dyDescent="0.25">
      <c r="A895" s="148" t="s">
        <v>460</v>
      </c>
      <c r="B895" s="235" t="str">
        <f t="shared" si="16"/>
        <v>3025</v>
      </c>
      <c r="C895" s="165" t="s">
        <v>635</v>
      </c>
      <c r="D895" s="148">
        <v>8855.2200000000012</v>
      </c>
      <c r="E895" s="148">
        <v>0</v>
      </c>
      <c r="F895" s="148">
        <v>8855.2200000000012</v>
      </c>
      <c r="G895" s="148">
        <v>0</v>
      </c>
      <c r="H895" s="148">
        <v>8855.2200000000012</v>
      </c>
    </row>
    <row r="896" spans="1:8" ht="15.75" x14ac:dyDescent="0.25">
      <c r="A896" s="148" t="s">
        <v>462</v>
      </c>
      <c r="B896" s="235" t="str">
        <f t="shared" si="16"/>
        <v>3225</v>
      </c>
      <c r="C896" s="151" t="s">
        <v>636</v>
      </c>
      <c r="D896" s="148">
        <v>4337.5499999999993</v>
      </c>
      <c r="E896" s="148">
        <v>0</v>
      </c>
      <c r="F896" s="148">
        <v>4337.5499999999993</v>
      </c>
      <c r="G896" s="148">
        <v>0</v>
      </c>
      <c r="H896" s="148">
        <v>4337.5499999999993</v>
      </c>
    </row>
    <row r="897" spans="1:8" ht="15.75" x14ac:dyDescent="0.25">
      <c r="A897" s="148" t="s">
        <v>464</v>
      </c>
      <c r="B897" s="235" t="str">
        <f t="shared" si="16"/>
        <v>3304</v>
      </c>
      <c r="C897" s="165" t="s">
        <v>637</v>
      </c>
      <c r="D897" s="148">
        <v>0</v>
      </c>
      <c r="E897" s="148">
        <v>0</v>
      </c>
      <c r="F897" s="148">
        <v>0</v>
      </c>
      <c r="G897" s="148">
        <v>0</v>
      </c>
      <c r="H897" s="148">
        <v>0</v>
      </c>
    </row>
    <row r="898" spans="1:8" ht="15.75" x14ac:dyDescent="0.25">
      <c r="A898" s="148" t="s">
        <v>466</v>
      </c>
      <c r="B898" s="235" t="str">
        <f t="shared" si="16"/>
        <v>3425</v>
      </c>
      <c r="C898" s="151" t="s">
        <v>638</v>
      </c>
      <c r="D898" s="148">
        <v>520.04999999999995</v>
      </c>
      <c r="E898" s="148">
        <v>0</v>
      </c>
      <c r="F898" s="148">
        <v>520.04999999999995</v>
      </c>
      <c r="G898" s="148">
        <v>0</v>
      </c>
      <c r="H898" s="148">
        <v>520.04999999999995</v>
      </c>
    </row>
    <row r="899" spans="1:8" ht="15.75" x14ac:dyDescent="0.25">
      <c r="A899" s="148" t="s">
        <v>468</v>
      </c>
      <c r="B899" s="235" t="str">
        <f t="shared" si="16"/>
        <v>3525</v>
      </c>
      <c r="C899" s="151" t="s">
        <v>639</v>
      </c>
      <c r="D899" s="148">
        <v>0</v>
      </c>
      <c r="E899" s="148">
        <v>0</v>
      </c>
      <c r="F899" s="148">
        <v>0</v>
      </c>
      <c r="G899" s="148">
        <v>0</v>
      </c>
      <c r="H899" s="148">
        <v>0</v>
      </c>
    </row>
    <row r="900" spans="1:8" ht="15.75" x14ac:dyDescent="0.25">
      <c r="A900" s="148" t="s">
        <v>470</v>
      </c>
      <c r="B900" s="235" t="str">
        <f t="shared" si="16"/>
        <v>3614</v>
      </c>
      <c r="C900" s="151" t="s">
        <v>640</v>
      </c>
      <c r="D900" s="148">
        <v>0</v>
      </c>
      <c r="E900" s="148">
        <v>0</v>
      </c>
      <c r="F900" s="148">
        <v>0</v>
      </c>
      <c r="G900" s="148">
        <v>0</v>
      </c>
      <c r="H900" s="148">
        <v>0</v>
      </c>
    </row>
    <row r="901" spans="1:8" ht="15.75" x14ac:dyDescent="0.25">
      <c r="A901" s="148" t="s">
        <v>472</v>
      </c>
      <c r="B901" s="235" t="str">
        <f t="shared" si="16"/>
        <v>3725</v>
      </c>
      <c r="C901" s="151" t="s">
        <v>641</v>
      </c>
      <c r="D901" s="148">
        <v>0</v>
      </c>
      <c r="E901" s="148">
        <v>0</v>
      </c>
      <c r="F901" s="148">
        <v>0</v>
      </c>
      <c r="G901" s="148">
        <v>0</v>
      </c>
      <c r="H901" s="148">
        <v>0</v>
      </c>
    </row>
    <row r="902" spans="1:8" ht="15.75" x14ac:dyDescent="0.25">
      <c r="A902" s="148" t="s">
        <v>474</v>
      </c>
      <c r="B902" s="235" t="str">
        <f t="shared" si="16"/>
        <v>3813</v>
      </c>
      <c r="C902" s="151" t="s">
        <v>642</v>
      </c>
      <c r="D902" s="148">
        <v>0</v>
      </c>
      <c r="E902" s="148">
        <v>0</v>
      </c>
      <c r="F902" s="148">
        <v>0</v>
      </c>
      <c r="G902" s="148">
        <v>0</v>
      </c>
      <c r="H902" s="148">
        <v>0</v>
      </c>
    </row>
    <row r="903" spans="1:8" ht="15.75" x14ac:dyDescent="0.25">
      <c r="A903" s="148" t="s">
        <v>476</v>
      </c>
      <c r="B903" s="235" t="str">
        <f t="shared" si="16"/>
        <v>3925</v>
      </c>
      <c r="C903" s="151" t="s">
        <v>643</v>
      </c>
      <c r="D903" s="148">
        <v>0</v>
      </c>
      <c r="E903" s="148">
        <v>0</v>
      </c>
      <c r="F903" s="148">
        <v>0</v>
      </c>
      <c r="G903" s="148">
        <v>0</v>
      </c>
      <c r="H903" s="148">
        <v>0</v>
      </c>
    </row>
    <row r="904" spans="1:8" ht="15.75" x14ac:dyDescent="0.25">
      <c r="A904" s="148" t="s">
        <v>478</v>
      </c>
      <c r="B904" s="235" t="str">
        <f t="shared" si="16"/>
        <v>4019</v>
      </c>
      <c r="C904" s="151" t="s">
        <v>644</v>
      </c>
      <c r="D904" s="148">
        <v>0</v>
      </c>
      <c r="E904" s="148">
        <v>0</v>
      </c>
      <c r="F904" s="148">
        <v>0</v>
      </c>
      <c r="G904" s="148">
        <v>0</v>
      </c>
      <c r="H904" s="148">
        <v>0</v>
      </c>
    </row>
    <row r="905" spans="1:8" ht="15.75" x14ac:dyDescent="0.25">
      <c r="A905" s="148" t="s">
        <v>481</v>
      </c>
      <c r="B905" s="235" t="str">
        <f t="shared" si="16"/>
        <v>4125</v>
      </c>
      <c r="C905" s="165" t="s">
        <v>484</v>
      </c>
      <c r="D905" s="148">
        <v>149689.16999999998</v>
      </c>
      <c r="E905" s="148">
        <v>0</v>
      </c>
      <c r="F905" s="148">
        <v>149689.16999999998</v>
      </c>
      <c r="G905" s="148">
        <v>0</v>
      </c>
      <c r="H905" s="148">
        <v>149689.16999999998</v>
      </c>
    </row>
    <row r="906" spans="1:8" ht="15.75" x14ac:dyDescent="0.25">
      <c r="A906" s="148" t="s">
        <v>481</v>
      </c>
      <c r="B906" s="235" t="str">
        <f t="shared" si="16"/>
        <v>4101A</v>
      </c>
      <c r="C906" s="165" t="s">
        <v>645</v>
      </c>
      <c r="D906" s="148">
        <v>0</v>
      </c>
      <c r="E906" s="148">
        <v>0</v>
      </c>
      <c r="F906" s="148">
        <v>0</v>
      </c>
      <c r="G906" s="148">
        <v>0</v>
      </c>
      <c r="H906" s="148">
        <v>0</v>
      </c>
    </row>
    <row r="907" spans="1:8" ht="15.75" x14ac:dyDescent="0.25">
      <c r="A907" s="148" t="s">
        <v>485</v>
      </c>
      <c r="B907" s="235" t="str">
        <f t="shared" si="16"/>
        <v>4212</v>
      </c>
      <c r="C907" s="165" t="s">
        <v>646</v>
      </c>
      <c r="D907" s="148">
        <v>1075.1999999999998</v>
      </c>
      <c r="E907" s="148">
        <v>0</v>
      </c>
      <c r="F907" s="148">
        <v>1075.1999999999998</v>
      </c>
      <c r="G907" s="148">
        <v>0</v>
      </c>
      <c r="H907" s="148">
        <v>1075.1999999999998</v>
      </c>
    </row>
    <row r="908" spans="1:8" ht="15.75" x14ac:dyDescent="0.25">
      <c r="A908" s="148" t="s">
        <v>248</v>
      </c>
      <c r="B908" s="235" t="str">
        <f t="shared" si="16"/>
        <v>4312</v>
      </c>
      <c r="C908" s="165" t="s">
        <v>647</v>
      </c>
      <c r="D908" s="148">
        <v>110917.04000000001</v>
      </c>
      <c r="E908" s="148">
        <v>0</v>
      </c>
      <c r="F908" s="148">
        <v>110917.04000000001</v>
      </c>
      <c r="G908" s="148">
        <v>0</v>
      </c>
      <c r="H908" s="148">
        <v>110917.04000000001</v>
      </c>
    </row>
    <row r="909" spans="1:8" ht="15.75" x14ac:dyDescent="0.25">
      <c r="A909" s="148" t="s">
        <v>248</v>
      </c>
      <c r="B909" s="235" t="str">
        <f t="shared" si="16"/>
        <v>4301A</v>
      </c>
      <c r="C909" s="165" t="s">
        <v>648</v>
      </c>
      <c r="D909" s="148">
        <v>0</v>
      </c>
      <c r="E909" s="148">
        <v>0</v>
      </c>
      <c r="F909" s="148">
        <v>0</v>
      </c>
      <c r="G909" s="148">
        <v>0</v>
      </c>
      <c r="H909" s="148">
        <v>0</v>
      </c>
    </row>
    <row r="910" spans="1:8" ht="15.75" x14ac:dyDescent="0.25">
      <c r="A910" s="148" t="s">
        <v>489</v>
      </c>
      <c r="B910" s="235" t="str">
        <f t="shared" si="16"/>
        <v>4411</v>
      </c>
      <c r="C910" s="165" t="s">
        <v>649</v>
      </c>
      <c r="D910" s="148">
        <v>0</v>
      </c>
      <c r="E910" s="148">
        <v>0</v>
      </c>
      <c r="F910" s="148">
        <v>0</v>
      </c>
      <c r="G910" s="148">
        <v>0</v>
      </c>
      <c r="H910" s="148">
        <v>0</v>
      </c>
    </row>
    <row r="911" spans="1:8" ht="15.75" x14ac:dyDescent="0.25">
      <c r="A911" s="148" t="s">
        <v>491</v>
      </c>
      <c r="B911" s="235" t="str">
        <f t="shared" si="16"/>
        <v>4512</v>
      </c>
      <c r="C911" s="165" t="s">
        <v>650</v>
      </c>
      <c r="D911" s="148">
        <v>0</v>
      </c>
      <c r="E911" s="148">
        <v>0</v>
      </c>
      <c r="F911" s="148">
        <v>0</v>
      </c>
      <c r="G911" s="148">
        <v>0</v>
      </c>
      <c r="H911" s="148">
        <v>0</v>
      </c>
    </row>
    <row r="912" spans="1:8" ht="15.75" x14ac:dyDescent="0.25">
      <c r="A912" s="148" t="s">
        <v>493</v>
      </c>
      <c r="B912" s="235" t="str">
        <f t="shared" si="16"/>
        <v>4619</v>
      </c>
      <c r="C912" s="165" t="s">
        <v>651</v>
      </c>
      <c r="D912" s="148">
        <v>509.26</v>
      </c>
      <c r="E912" s="148">
        <v>0</v>
      </c>
      <c r="F912" s="148">
        <v>509.26</v>
      </c>
      <c r="G912" s="148">
        <v>0</v>
      </c>
      <c r="H912" s="148">
        <v>509.26</v>
      </c>
    </row>
    <row r="913" spans="1:8" ht="15.75" x14ac:dyDescent="0.25">
      <c r="A913" s="148" t="s">
        <v>495</v>
      </c>
      <c r="B913" s="235" t="str">
        <f t="shared" si="16"/>
        <v>4714</v>
      </c>
      <c r="C913" s="165" t="s">
        <v>652</v>
      </c>
      <c r="D913" s="148">
        <v>276.25</v>
      </c>
      <c r="E913" s="148">
        <v>0</v>
      </c>
      <c r="F913" s="148">
        <v>276.25</v>
      </c>
      <c r="G913" s="148">
        <v>0</v>
      </c>
      <c r="H913" s="148">
        <v>276.25</v>
      </c>
    </row>
    <row r="914" spans="1:8" ht="15.75" x14ac:dyDescent="0.25">
      <c r="A914" s="148" t="s">
        <v>497</v>
      </c>
      <c r="B914" s="235" t="str">
        <f t="shared" si="16"/>
        <v>4818</v>
      </c>
      <c r="C914" s="165" t="s">
        <v>653</v>
      </c>
      <c r="D914" s="148">
        <v>15665.560000000001</v>
      </c>
      <c r="E914" s="148">
        <v>0</v>
      </c>
      <c r="F914" s="148">
        <v>15665.560000000001</v>
      </c>
      <c r="G914" s="148">
        <v>0</v>
      </c>
      <c r="H914" s="148">
        <v>15665.560000000001</v>
      </c>
    </row>
    <row r="915" spans="1:8" ht="15.75" x14ac:dyDescent="0.25">
      <c r="A915" s="148" t="s">
        <v>499</v>
      </c>
      <c r="B915" s="235" t="str">
        <f t="shared" si="16"/>
        <v>4925</v>
      </c>
      <c r="C915" s="165" t="s">
        <v>654</v>
      </c>
      <c r="D915" s="148">
        <v>0</v>
      </c>
      <c r="E915" s="148">
        <v>0</v>
      </c>
      <c r="F915" s="148">
        <v>0</v>
      </c>
      <c r="G915" s="148">
        <v>0</v>
      </c>
      <c r="H915" s="148">
        <v>0</v>
      </c>
    </row>
    <row r="916" spans="1:8" ht="15.75" x14ac:dyDescent="0.25">
      <c r="A916" s="148" t="s">
        <v>501</v>
      </c>
      <c r="B916" s="235" t="str">
        <f t="shared" si="16"/>
        <v>5021</v>
      </c>
      <c r="C916" s="165" t="s">
        <v>655</v>
      </c>
      <c r="D916" s="148">
        <v>0</v>
      </c>
      <c r="E916" s="148">
        <v>0</v>
      </c>
      <c r="F916" s="148">
        <v>0</v>
      </c>
      <c r="G916" s="148">
        <v>0</v>
      </c>
      <c r="H916" s="148">
        <v>0</v>
      </c>
    </row>
    <row r="917" spans="1:8" ht="15.75" x14ac:dyDescent="0.25">
      <c r="A917" s="148" t="s">
        <v>503</v>
      </c>
      <c r="B917" s="235" t="str">
        <f t="shared" si="16"/>
        <v>5119</v>
      </c>
      <c r="C917" s="165" t="s">
        <v>656</v>
      </c>
      <c r="D917" s="148">
        <v>63863.429999999993</v>
      </c>
      <c r="E917" s="148">
        <v>0</v>
      </c>
      <c r="F917" s="148">
        <v>63863.429999999993</v>
      </c>
      <c r="G917" s="148">
        <v>0</v>
      </c>
      <c r="H917" s="148">
        <v>63863.429999999993</v>
      </c>
    </row>
    <row r="918" spans="1:8" ht="15.75" x14ac:dyDescent="0.25">
      <c r="A918" s="148" t="s">
        <v>505</v>
      </c>
      <c r="B918" s="235" t="str">
        <f t="shared" si="16"/>
        <v>5221</v>
      </c>
      <c r="C918" s="165" t="s">
        <v>657</v>
      </c>
      <c r="D918" s="148">
        <v>0</v>
      </c>
      <c r="E918" s="148">
        <v>0</v>
      </c>
      <c r="F918" s="148">
        <v>0</v>
      </c>
      <c r="G918" s="148">
        <v>0</v>
      </c>
      <c r="H918" s="148">
        <v>0</v>
      </c>
    </row>
    <row r="919" spans="1:8" ht="15.75" x14ac:dyDescent="0.25">
      <c r="A919" s="148" t="s">
        <v>507</v>
      </c>
      <c r="B919" s="235" t="str">
        <f t="shared" si="16"/>
        <v>5321</v>
      </c>
      <c r="C919" s="165" t="s">
        <v>658</v>
      </c>
      <c r="D919" s="148">
        <v>2968.1800000000003</v>
      </c>
      <c r="E919" s="148">
        <v>0</v>
      </c>
      <c r="F919" s="148">
        <v>2968.1800000000003</v>
      </c>
      <c r="G919" s="148">
        <v>0</v>
      </c>
      <c r="H919" s="148">
        <v>2968.1800000000003</v>
      </c>
    </row>
    <row r="920" spans="1:8" ht="15.75" x14ac:dyDescent="0.25">
      <c r="A920" s="148" t="s">
        <v>270</v>
      </c>
      <c r="B920" s="235" t="str">
        <f t="shared" si="16"/>
        <v>5411</v>
      </c>
      <c r="C920" s="165" t="s">
        <v>659</v>
      </c>
      <c r="D920" s="148">
        <v>0</v>
      </c>
      <c r="E920" s="148">
        <v>0</v>
      </c>
      <c r="F920" s="148">
        <v>0</v>
      </c>
      <c r="G920" s="148">
        <v>0</v>
      </c>
      <c r="H920" s="148">
        <v>0</v>
      </c>
    </row>
    <row r="921" spans="1:8" ht="15.75" x14ac:dyDescent="0.25">
      <c r="A921" s="148" t="s">
        <v>264</v>
      </c>
      <c r="B921" s="235" t="str">
        <f t="shared" si="16"/>
        <v>5522</v>
      </c>
      <c r="C921" s="165" t="s">
        <v>660</v>
      </c>
      <c r="D921" s="148">
        <v>0</v>
      </c>
      <c r="E921" s="148">
        <v>0</v>
      </c>
      <c r="F921" s="148">
        <v>0</v>
      </c>
      <c r="G921" s="148">
        <v>0</v>
      </c>
      <c r="H921" s="148">
        <v>0</v>
      </c>
    </row>
    <row r="922" spans="1:8" ht="15.75" x14ac:dyDescent="0.25">
      <c r="A922" s="148" t="s">
        <v>276</v>
      </c>
      <c r="B922" s="235" t="str">
        <f t="shared" si="16"/>
        <v>5721</v>
      </c>
      <c r="C922" s="165" t="s">
        <v>661</v>
      </c>
      <c r="D922" s="148">
        <v>0</v>
      </c>
      <c r="E922" s="148">
        <v>0</v>
      </c>
      <c r="F922" s="148">
        <v>0</v>
      </c>
      <c r="G922" s="148">
        <v>0</v>
      </c>
      <c r="H922" s="148">
        <v>0</v>
      </c>
    </row>
    <row r="923" spans="1:8" ht="15.75" x14ac:dyDescent="0.25">
      <c r="A923" s="148" t="s">
        <v>512</v>
      </c>
      <c r="B923" s="235" t="str">
        <f t="shared" si="16"/>
        <v>5801A</v>
      </c>
      <c r="C923" s="165" t="s">
        <v>662</v>
      </c>
      <c r="D923" s="148">
        <v>0</v>
      </c>
      <c r="E923" s="148">
        <v>0</v>
      </c>
      <c r="F923" s="148">
        <v>0</v>
      </c>
      <c r="G923" s="148">
        <v>0</v>
      </c>
      <c r="H923" s="148">
        <v>0</v>
      </c>
    </row>
    <row r="924" spans="1:8" ht="15.75" x14ac:dyDescent="0.25">
      <c r="A924" s="148" t="s">
        <v>515</v>
      </c>
      <c r="B924" s="235" t="str">
        <f t="shared" si="16"/>
        <v>5921</v>
      </c>
      <c r="C924" s="165" t="s">
        <v>663</v>
      </c>
      <c r="D924" s="148">
        <v>0</v>
      </c>
      <c r="E924" s="148">
        <v>0</v>
      </c>
      <c r="F924" s="148">
        <v>0</v>
      </c>
      <c r="G924" s="148">
        <v>0</v>
      </c>
      <c r="H924" s="148">
        <v>0</v>
      </c>
    </row>
    <row r="925" spans="1:8" ht="15.75" x14ac:dyDescent="0.25">
      <c r="A925" s="148" t="s">
        <v>274</v>
      </c>
      <c r="B925" s="235" t="str">
        <f t="shared" si="16"/>
        <v>6021</v>
      </c>
      <c r="C925" s="151" t="s">
        <v>664</v>
      </c>
      <c r="D925" s="148">
        <v>0</v>
      </c>
      <c r="E925" s="148">
        <v>0</v>
      </c>
      <c r="F925" s="148">
        <v>0</v>
      </c>
      <c r="G925" s="148">
        <v>0</v>
      </c>
      <c r="H925" s="148">
        <v>0</v>
      </c>
    </row>
    <row r="926" spans="1:8" ht="15.75" x14ac:dyDescent="0.25">
      <c r="A926" s="148" t="s">
        <v>518</v>
      </c>
      <c r="B926" s="235" t="str">
        <f t="shared" si="16"/>
        <v>6121</v>
      </c>
      <c r="C926" s="151" t="s">
        <v>665</v>
      </c>
      <c r="D926" s="148">
        <v>0</v>
      </c>
      <c r="E926" s="148">
        <v>0</v>
      </c>
      <c r="F926" s="148">
        <v>0</v>
      </c>
      <c r="G926" s="148">
        <v>0</v>
      </c>
      <c r="H926" s="148">
        <v>0</v>
      </c>
    </row>
    <row r="927" spans="1:8" ht="15.75" x14ac:dyDescent="0.25">
      <c r="A927" s="148" t="s">
        <v>520</v>
      </c>
      <c r="B927" s="235" t="str">
        <f t="shared" si="16"/>
        <v>6225</v>
      </c>
      <c r="C927" s="165" t="s">
        <v>666</v>
      </c>
      <c r="D927" s="148">
        <v>0</v>
      </c>
      <c r="E927" s="148">
        <v>0</v>
      </c>
      <c r="F927" s="148">
        <v>0</v>
      </c>
      <c r="G927" s="148">
        <v>0</v>
      </c>
      <c r="H927" s="148">
        <v>0</v>
      </c>
    </row>
    <row r="928" spans="1:8" ht="15.75" x14ac:dyDescent="0.25">
      <c r="A928" s="148" t="s">
        <v>522</v>
      </c>
      <c r="B928" s="235" t="str">
        <f t="shared" si="16"/>
        <v>6325</v>
      </c>
      <c r="C928" s="165" t="s">
        <v>667</v>
      </c>
      <c r="D928" s="148">
        <v>0</v>
      </c>
      <c r="E928" s="148">
        <v>0</v>
      </c>
      <c r="F928" s="148">
        <v>0</v>
      </c>
      <c r="G928" s="148">
        <v>0</v>
      </c>
      <c r="H928" s="148">
        <v>0</v>
      </c>
    </row>
    <row r="929" spans="1:8" ht="15.75" x14ac:dyDescent="0.25">
      <c r="A929" s="148" t="s">
        <v>524</v>
      </c>
      <c r="B929" s="235" t="str">
        <f t="shared" si="16"/>
        <v>6408</v>
      </c>
      <c r="C929" s="165" t="s">
        <v>668</v>
      </c>
      <c r="D929" s="148">
        <v>0</v>
      </c>
      <c r="E929" s="148">
        <v>0</v>
      </c>
      <c r="F929" s="148">
        <v>0</v>
      </c>
      <c r="G929" s="148">
        <v>13425</v>
      </c>
      <c r="H929" s="148">
        <v>13425</v>
      </c>
    </row>
    <row r="930" spans="1:8" ht="15.75" x14ac:dyDescent="0.25">
      <c r="A930" s="148" t="s">
        <v>526</v>
      </c>
      <c r="B930" s="235" t="str">
        <f t="shared" si="16"/>
        <v>65</v>
      </c>
      <c r="C930" s="165" t="s">
        <v>669</v>
      </c>
      <c r="D930" s="148">
        <v>0</v>
      </c>
      <c r="E930" s="148">
        <v>0</v>
      </c>
      <c r="F930" s="148">
        <v>0</v>
      </c>
      <c r="G930" s="148">
        <v>0</v>
      </c>
      <c r="H930" s="148">
        <v>0</v>
      </c>
    </row>
    <row r="931" spans="1:8" ht="15.75" x14ac:dyDescent="0.25">
      <c r="A931" s="148" t="s">
        <v>528</v>
      </c>
      <c r="B931" s="235" t="str">
        <f t="shared" si="16"/>
        <v>66</v>
      </c>
      <c r="C931" s="165" t="s">
        <v>670</v>
      </c>
      <c r="D931" s="148">
        <v>0</v>
      </c>
      <c r="E931" s="148">
        <v>0</v>
      </c>
      <c r="F931" s="148">
        <v>0</v>
      </c>
      <c r="G931" s="148">
        <v>0</v>
      </c>
      <c r="H931" s="148">
        <v>0</v>
      </c>
    </row>
    <row r="932" spans="1:8" ht="15.75" x14ac:dyDescent="0.25">
      <c r="A932" s="148" t="s">
        <v>530</v>
      </c>
      <c r="B932" s="235" t="str">
        <f t="shared" si="16"/>
        <v>6711</v>
      </c>
      <c r="C932" s="165" t="s">
        <v>671</v>
      </c>
      <c r="D932" s="148">
        <v>89</v>
      </c>
      <c r="E932" s="148">
        <v>0</v>
      </c>
      <c r="F932" s="148">
        <v>89</v>
      </c>
      <c r="G932" s="148">
        <v>0</v>
      </c>
      <c r="H932" s="148">
        <v>89</v>
      </c>
    </row>
    <row r="933" spans="1:8" ht="15.75" x14ac:dyDescent="0.25">
      <c r="A933" s="148" t="s">
        <v>672</v>
      </c>
      <c r="B933" s="235">
        <f t="shared" si="16"/>
        <v>6825</v>
      </c>
      <c r="C933" s="165">
        <v>6825</v>
      </c>
      <c r="D933" s="148">
        <v>1114.81</v>
      </c>
      <c r="E933" s="148">
        <v>0</v>
      </c>
      <c r="F933" s="148">
        <v>1114.81</v>
      </c>
      <c r="G933" s="148">
        <v>0</v>
      </c>
      <c r="H933" s="148">
        <v>1114.81</v>
      </c>
    </row>
    <row r="934" spans="1:8" ht="15.75" x14ac:dyDescent="0.25">
      <c r="A934" s="148" t="s">
        <v>535</v>
      </c>
      <c r="B934" s="235" t="str">
        <f t="shared" si="16"/>
        <v>7209</v>
      </c>
      <c r="C934" s="165" t="s">
        <v>673</v>
      </c>
      <c r="D934" s="148">
        <v>240.60000000000002</v>
      </c>
      <c r="E934" s="148">
        <v>0</v>
      </c>
      <c r="F934" s="148">
        <v>240.60000000000002</v>
      </c>
      <c r="G934" s="148">
        <v>0</v>
      </c>
      <c r="H934" s="148">
        <v>240.60000000000002</v>
      </c>
    </row>
    <row r="935" spans="1:8" ht="15.75" x14ac:dyDescent="0.25">
      <c r="A935" s="148" t="s">
        <v>347</v>
      </c>
      <c r="B935" s="235" t="str">
        <f t="shared" ref="B935:B957" si="17">C935</f>
        <v>7305</v>
      </c>
      <c r="C935" s="165" t="s">
        <v>674</v>
      </c>
      <c r="D935" s="148">
        <v>0</v>
      </c>
      <c r="E935" s="148">
        <v>0</v>
      </c>
      <c r="F935" s="148">
        <v>0</v>
      </c>
      <c r="G935" s="148">
        <v>0</v>
      </c>
      <c r="H935" s="148">
        <v>0</v>
      </c>
    </row>
    <row r="936" spans="1:8" ht="15.75" x14ac:dyDescent="0.25">
      <c r="A936" s="148" t="s">
        <v>538</v>
      </c>
      <c r="B936" s="235" t="str">
        <f t="shared" si="17"/>
        <v>7405</v>
      </c>
      <c r="C936" s="165" t="s">
        <v>675</v>
      </c>
      <c r="D936" s="148">
        <v>2288.16</v>
      </c>
      <c r="E936" s="148">
        <v>0</v>
      </c>
      <c r="F936" s="148">
        <v>2288.16</v>
      </c>
      <c r="G936" s="148">
        <v>0</v>
      </c>
      <c r="H936" s="148">
        <v>2288.16</v>
      </c>
    </row>
    <row r="937" spans="1:8" ht="15.75" x14ac:dyDescent="0.25">
      <c r="A937" s="148" t="s">
        <v>538</v>
      </c>
      <c r="B937" s="235" t="str">
        <f t="shared" si="17"/>
        <v>7401A</v>
      </c>
      <c r="C937" s="165" t="s">
        <v>676</v>
      </c>
      <c r="D937" s="148">
        <v>0</v>
      </c>
      <c r="E937" s="148">
        <v>0</v>
      </c>
      <c r="F937" s="148">
        <v>0</v>
      </c>
      <c r="G937" s="148">
        <v>0</v>
      </c>
      <c r="H937" s="148">
        <v>0</v>
      </c>
    </row>
    <row r="938" spans="1:8" ht="15.75" x14ac:dyDescent="0.25">
      <c r="A938" s="148" t="s">
        <v>541</v>
      </c>
      <c r="B938" s="235" t="str">
        <f t="shared" si="17"/>
        <v>7511</v>
      </c>
      <c r="C938" s="151" t="s">
        <v>677</v>
      </c>
      <c r="D938" s="148">
        <v>259.97000000000003</v>
      </c>
      <c r="E938" s="148">
        <v>0</v>
      </c>
      <c r="F938" s="148">
        <v>259.97000000000003</v>
      </c>
      <c r="G938" s="148">
        <v>0</v>
      </c>
      <c r="H938" s="148">
        <v>259.97000000000003</v>
      </c>
    </row>
    <row r="939" spans="1:8" ht="15.75" x14ac:dyDescent="0.25">
      <c r="A939" s="148" t="s">
        <v>541</v>
      </c>
      <c r="B939" s="235" t="str">
        <f t="shared" si="17"/>
        <v>7501A</v>
      </c>
      <c r="C939" s="151" t="s">
        <v>678</v>
      </c>
      <c r="D939" s="148">
        <v>0</v>
      </c>
      <c r="E939" s="148">
        <v>0</v>
      </c>
      <c r="F939" s="148">
        <v>0</v>
      </c>
      <c r="G939" s="148">
        <v>0</v>
      </c>
      <c r="H939" s="148">
        <v>0</v>
      </c>
    </row>
    <row r="940" spans="1:8" ht="15.75" x14ac:dyDescent="0.25">
      <c r="A940" s="148" t="s">
        <v>544</v>
      </c>
      <c r="B940" s="235" t="str">
        <f t="shared" si="17"/>
        <v>7913</v>
      </c>
      <c r="C940" s="165" t="s">
        <v>679</v>
      </c>
      <c r="D940" s="148">
        <v>0</v>
      </c>
      <c r="E940" s="148">
        <v>0</v>
      </c>
      <c r="F940" s="148">
        <v>0</v>
      </c>
      <c r="G940" s="148">
        <v>0</v>
      </c>
      <c r="H940" s="148">
        <v>0</v>
      </c>
    </row>
    <row r="941" spans="1:8" ht="15.75" x14ac:dyDescent="0.25">
      <c r="A941" s="148" t="s">
        <v>680</v>
      </c>
      <c r="B941" s="235">
        <f t="shared" si="17"/>
        <v>8025</v>
      </c>
      <c r="C941" s="165">
        <v>8025</v>
      </c>
      <c r="D941" s="148">
        <v>0</v>
      </c>
      <c r="E941" s="148">
        <v>0</v>
      </c>
      <c r="F941" s="148">
        <v>0</v>
      </c>
      <c r="G941" s="148">
        <v>0</v>
      </c>
      <c r="H941" s="148">
        <v>0</v>
      </c>
    </row>
    <row r="942" spans="1:8" ht="15.75" x14ac:dyDescent="0.25">
      <c r="A942" s="148" t="s">
        <v>548</v>
      </c>
      <c r="B942" s="235" t="str">
        <f t="shared" si="17"/>
        <v>8125</v>
      </c>
      <c r="C942" s="165" t="s">
        <v>681</v>
      </c>
      <c r="D942" s="148">
        <v>0</v>
      </c>
      <c r="E942" s="148">
        <v>0</v>
      </c>
      <c r="F942" s="148">
        <v>0</v>
      </c>
      <c r="G942" s="148">
        <v>0</v>
      </c>
      <c r="H942" s="148">
        <v>0</v>
      </c>
    </row>
    <row r="943" spans="1:8" ht="15.75" x14ac:dyDescent="0.25">
      <c r="A943" s="148" t="s">
        <v>553</v>
      </c>
      <c r="B943" s="235" t="str">
        <f t="shared" si="17"/>
        <v>8811</v>
      </c>
      <c r="C943" s="165" t="s">
        <v>682</v>
      </c>
      <c r="D943" s="148">
        <v>0</v>
      </c>
      <c r="E943" s="148">
        <v>0</v>
      </c>
      <c r="F943" s="148">
        <v>0</v>
      </c>
      <c r="G943" s="148">
        <v>0</v>
      </c>
      <c r="H943" s="148">
        <v>0</v>
      </c>
    </row>
    <row r="944" spans="1:8" ht="15.75" x14ac:dyDescent="0.25">
      <c r="A944" s="148" t="s">
        <v>555</v>
      </c>
      <c r="B944" s="235" t="str">
        <f t="shared" si="17"/>
        <v>9025</v>
      </c>
      <c r="C944" s="151" t="s">
        <v>683</v>
      </c>
      <c r="D944" s="148">
        <v>0</v>
      </c>
      <c r="E944" s="148">
        <v>0</v>
      </c>
      <c r="F944" s="148">
        <v>0</v>
      </c>
      <c r="G944" s="148">
        <v>0</v>
      </c>
      <c r="H944" s="148">
        <v>0</v>
      </c>
    </row>
    <row r="945" spans="1:8" ht="15.75" x14ac:dyDescent="0.25">
      <c r="A945" s="148" t="s">
        <v>557</v>
      </c>
      <c r="B945" s="235" t="str">
        <f t="shared" si="17"/>
        <v>9202</v>
      </c>
      <c r="C945" s="151" t="s">
        <v>684</v>
      </c>
      <c r="D945" s="148">
        <v>0</v>
      </c>
      <c r="E945" s="148">
        <v>0</v>
      </c>
      <c r="F945" s="148">
        <v>0</v>
      </c>
      <c r="G945" s="148">
        <v>0</v>
      </c>
      <c r="H945" s="148">
        <v>0</v>
      </c>
    </row>
    <row r="946" spans="1:8" ht="15.75" x14ac:dyDescent="0.25">
      <c r="A946" s="148" t="s">
        <v>559</v>
      </c>
      <c r="B946" s="235" t="str">
        <f t="shared" si="17"/>
        <v>9302</v>
      </c>
      <c r="C946" s="151" t="s">
        <v>685</v>
      </c>
      <c r="D946" s="148">
        <v>0</v>
      </c>
      <c r="E946" s="148">
        <v>0</v>
      </c>
      <c r="F946" s="148">
        <v>0</v>
      </c>
      <c r="G946" s="148">
        <v>0</v>
      </c>
      <c r="H946" s="148">
        <v>0</v>
      </c>
    </row>
    <row r="947" spans="1:8" ht="15.75" x14ac:dyDescent="0.25">
      <c r="A947" s="148" t="s">
        <v>561</v>
      </c>
      <c r="B947" s="235" t="str">
        <f t="shared" si="17"/>
        <v>9425</v>
      </c>
      <c r="C947" s="151" t="s">
        <v>686</v>
      </c>
      <c r="D947" s="148">
        <v>0</v>
      </c>
      <c r="E947" s="148">
        <v>0</v>
      </c>
      <c r="F947" s="148">
        <v>0</v>
      </c>
      <c r="G947" s="148">
        <v>0</v>
      </c>
      <c r="H947" s="148">
        <v>0</v>
      </c>
    </row>
    <row r="948" spans="1:8" ht="15.75" x14ac:dyDescent="0.25">
      <c r="A948" s="148" t="s">
        <v>563</v>
      </c>
      <c r="B948" s="235" t="str">
        <f t="shared" si="17"/>
        <v>9601A</v>
      </c>
      <c r="C948" s="151" t="s">
        <v>687</v>
      </c>
      <c r="D948" s="148">
        <v>0</v>
      </c>
      <c r="E948" s="148">
        <v>0</v>
      </c>
      <c r="F948" s="148">
        <v>0</v>
      </c>
      <c r="G948" s="148">
        <v>0</v>
      </c>
      <c r="H948" s="148">
        <v>0</v>
      </c>
    </row>
    <row r="949" spans="1:8" ht="15.75" x14ac:dyDescent="0.25">
      <c r="A949" s="148" t="s">
        <v>566</v>
      </c>
      <c r="B949" s="235" t="str">
        <f t="shared" si="17"/>
        <v>9701A</v>
      </c>
      <c r="C949" s="151" t="s">
        <v>688</v>
      </c>
      <c r="D949" s="148">
        <v>0</v>
      </c>
      <c r="E949" s="148">
        <v>0</v>
      </c>
      <c r="F949" s="148">
        <v>0</v>
      </c>
      <c r="G949" s="148">
        <v>0</v>
      </c>
      <c r="H949" s="148">
        <v>0</v>
      </c>
    </row>
    <row r="950" spans="1:8" ht="15.75" x14ac:dyDescent="0.25">
      <c r="A950" s="148" t="s">
        <v>566</v>
      </c>
      <c r="B950" s="235" t="str">
        <f t="shared" si="17"/>
        <v>9801A</v>
      </c>
      <c r="C950" s="151" t="s">
        <v>689</v>
      </c>
      <c r="D950" s="148">
        <v>10434252.77</v>
      </c>
      <c r="E950" s="148">
        <v>200603.94000000134</v>
      </c>
      <c r="F950" s="148">
        <v>10634856.710000001</v>
      </c>
      <c r="G950" s="148">
        <v>0</v>
      </c>
      <c r="H950" s="148">
        <v>10634856.710000001</v>
      </c>
    </row>
    <row r="951" spans="1:8" ht="15.75" x14ac:dyDescent="0.25">
      <c r="A951" s="148" t="s">
        <v>567</v>
      </c>
      <c r="B951" s="235" t="str">
        <f t="shared" si="17"/>
        <v>BB</v>
      </c>
      <c r="C951" s="151" t="s">
        <v>587</v>
      </c>
      <c r="D951" s="148">
        <v>0</v>
      </c>
      <c r="E951" s="148">
        <v>0</v>
      </c>
      <c r="F951" s="148">
        <v>0</v>
      </c>
      <c r="G951" s="148">
        <v>0</v>
      </c>
      <c r="H951" s="148">
        <v>0</v>
      </c>
    </row>
    <row r="952" spans="1:8" ht="15.75" x14ac:dyDescent="0.25">
      <c r="A952" s="148" t="s">
        <v>569</v>
      </c>
      <c r="B952" s="235" t="str">
        <f t="shared" si="17"/>
        <v>AA</v>
      </c>
      <c r="C952" s="230" t="s">
        <v>570</v>
      </c>
      <c r="D952" s="148"/>
      <c r="E952" s="148">
        <v>0</v>
      </c>
      <c r="F952" s="148">
        <v>0</v>
      </c>
      <c r="G952" s="148">
        <v>0</v>
      </c>
      <c r="H952" s="148">
        <v>0</v>
      </c>
    </row>
    <row r="953" spans="1:8" ht="15.75" x14ac:dyDescent="0.25">
      <c r="A953" s="148" t="s">
        <v>690</v>
      </c>
      <c r="B953" s="235">
        <f t="shared" si="17"/>
        <v>0</v>
      </c>
      <c r="C953" s="148"/>
      <c r="D953" s="148"/>
      <c r="E953" s="148">
        <v>0</v>
      </c>
      <c r="F953" s="148">
        <v>0</v>
      </c>
      <c r="G953" s="148">
        <v>0</v>
      </c>
      <c r="H953" s="148">
        <v>0</v>
      </c>
    </row>
    <row r="954" spans="1:8" ht="15.75" x14ac:dyDescent="0.25">
      <c r="A954" s="148" t="s">
        <v>572</v>
      </c>
      <c r="B954" s="235">
        <f t="shared" si="17"/>
        <v>0</v>
      </c>
      <c r="C954" s="148"/>
      <c r="D954" s="148"/>
      <c r="E954" s="148">
        <v>0</v>
      </c>
      <c r="F954" s="148">
        <v>0</v>
      </c>
      <c r="G954" s="148">
        <v>0</v>
      </c>
      <c r="H954" s="148">
        <v>0</v>
      </c>
    </row>
    <row r="955" spans="1:8" ht="15.75" x14ac:dyDescent="0.25">
      <c r="A955" s="148" t="s">
        <v>300</v>
      </c>
      <c r="B955" s="235" t="str">
        <f t="shared" si="17"/>
        <v>QQ</v>
      </c>
      <c r="C955" s="230" t="s">
        <v>573</v>
      </c>
      <c r="D955" s="148"/>
      <c r="E955" s="148">
        <v>0</v>
      </c>
      <c r="F955" s="148">
        <v>0</v>
      </c>
      <c r="G955" s="148">
        <v>0</v>
      </c>
      <c r="H955" s="148">
        <v>0</v>
      </c>
    </row>
    <row r="956" spans="1:8" ht="15.75" x14ac:dyDescent="0.25">
      <c r="A956" s="148" t="s">
        <v>574</v>
      </c>
      <c r="B956" s="235">
        <f t="shared" si="17"/>
        <v>0</v>
      </c>
      <c r="C956" s="148"/>
      <c r="D956" s="148"/>
      <c r="E956" s="148">
        <v>0</v>
      </c>
      <c r="F956" s="148">
        <v>0</v>
      </c>
      <c r="G956" s="148">
        <v>0</v>
      </c>
      <c r="H956" s="148">
        <v>0</v>
      </c>
    </row>
    <row r="957" spans="1:8" ht="15.75" x14ac:dyDescent="0.25">
      <c r="A957" s="148" t="s">
        <v>575</v>
      </c>
      <c r="B957" s="235" t="str">
        <f t="shared" si="17"/>
        <v>RB</v>
      </c>
      <c r="C957" s="236" t="s">
        <v>576</v>
      </c>
      <c r="D957" s="148"/>
      <c r="E957" s="148">
        <v>0</v>
      </c>
      <c r="F957" s="148">
        <v>0</v>
      </c>
      <c r="G957" s="148">
        <v>0</v>
      </c>
      <c r="H957" s="148">
        <v>0</v>
      </c>
    </row>
    <row r="958" spans="1:8" ht="15.75" x14ac:dyDescent="0.25">
      <c r="A958" s="148"/>
      <c r="B958" s="235"/>
      <c r="C958" s="148"/>
      <c r="D958" s="152" t="s">
        <v>577</v>
      </c>
      <c r="E958" s="152" t="s">
        <v>577</v>
      </c>
      <c r="F958" s="152" t="s">
        <v>577</v>
      </c>
      <c r="G958" s="152" t="s">
        <v>577</v>
      </c>
      <c r="H958" s="152" t="s">
        <v>577</v>
      </c>
    </row>
    <row r="959" spans="1:8" ht="15.75" x14ac:dyDescent="0.25">
      <c r="A959" s="148" t="s">
        <v>578</v>
      </c>
      <c r="B959" s="235"/>
      <c r="C959" s="162"/>
      <c r="D959" s="148">
        <v>11184335.32</v>
      </c>
      <c r="E959" s="148">
        <v>200603.94000000134</v>
      </c>
      <c r="F959" s="148">
        <v>11384939.260000002</v>
      </c>
      <c r="G959" s="148">
        <v>13425</v>
      </c>
      <c r="H959" s="148">
        <v>11398364.260000002</v>
      </c>
    </row>
    <row r="960" spans="1:8" ht="15.75" x14ac:dyDescent="0.25">
      <c r="A960" s="148"/>
      <c r="B960" s="235"/>
      <c r="C960" s="148"/>
      <c r="D960" s="152" t="s">
        <v>397</v>
      </c>
      <c r="E960" s="152" t="s">
        <v>397</v>
      </c>
      <c r="F960" s="152" t="s">
        <v>397</v>
      </c>
      <c r="G960" s="152" t="s">
        <v>397</v>
      </c>
      <c r="H960" s="152" t="s">
        <v>397</v>
      </c>
    </row>
    <row r="961" spans="1:8" ht="15.75" x14ac:dyDescent="0.25">
      <c r="A961" s="148"/>
      <c r="B961" s="235"/>
      <c r="C961" s="148"/>
      <c r="D961" s="148"/>
      <c r="E961" s="148"/>
      <c r="F961" s="148"/>
      <c r="G961" s="148"/>
      <c r="H961" s="148">
        <v>0</v>
      </c>
    </row>
    <row r="962" spans="1:8" ht="15.75" x14ac:dyDescent="0.25">
      <c r="B962" s="235"/>
    </row>
    <row r="963" spans="1:8" ht="15.75" x14ac:dyDescent="0.25">
      <c r="B963" s="235"/>
    </row>
    <row r="964" spans="1:8" ht="15.75" x14ac:dyDescent="0.25">
      <c r="A964" s="148"/>
      <c r="B964" s="235"/>
      <c r="C964" s="148"/>
      <c r="D964" s="148" t="s">
        <v>394</v>
      </c>
      <c r="E964" s="148"/>
      <c r="F964" s="148"/>
      <c r="G964" s="148"/>
      <c r="H964" s="148"/>
    </row>
    <row r="965" spans="1:8" ht="15.75" x14ac:dyDescent="0.25">
      <c r="A965" s="148"/>
      <c r="B965" s="235"/>
      <c r="C965" s="148"/>
      <c r="D965" s="148" t="s">
        <v>395</v>
      </c>
      <c r="E965" s="148"/>
      <c r="F965" s="148"/>
      <c r="G965" s="148"/>
      <c r="H965" s="148"/>
    </row>
    <row r="966" spans="1:8" ht="15.75" x14ac:dyDescent="0.25">
      <c r="A966" s="148" t="s">
        <v>599</v>
      </c>
      <c r="B966" s="235"/>
      <c r="C966" s="148"/>
      <c r="D966" s="148"/>
      <c r="E966" s="153" t="s">
        <v>611</v>
      </c>
      <c r="F966" s="148"/>
      <c r="G966" s="148"/>
      <c r="H966" s="148"/>
    </row>
    <row r="967" spans="1:8" ht="15.75" x14ac:dyDescent="0.25">
      <c r="A967" s="152" t="s">
        <v>397</v>
      </c>
      <c r="B967" s="235"/>
      <c r="C967" s="160" t="s">
        <v>397</v>
      </c>
      <c r="D967" s="160" t="s">
        <v>397</v>
      </c>
      <c r="E967" s="160" t="s">
        <v>397</v>
      </c>
      <c r="F967" s="160" t="s">
        <v>397</v>
      </c>
      <c r="G967" s="160" t="s">
        <v>397</v>
      </c>
      <c r="H967" s="160" t="s">
        <v>397</v>
      </c>
    </row>
    <row r="968" spans="1:8" ht="15.75" x14ac:dyDescent="0.25">
      <c r="A968" s="148" t="s">
        <v>398</v>
      </c>
      <c r="B968" s="235"/>
      <c r="C968" s="162"/>
      <c r="D968" s="150" t="s">
        <v>185</v>
      </c>
      <c r="E968" s="150" t="s">
        <v>185</v>
      </c>
      <c r="F968" s="150" t="s">
        <v>399</v>
      </c>
      <c r="G968" s="150" t="s">
        <v>185</v>
      </c>
      <c r="H968" s="150" t="s">
        <v>400</v>
      </c>
    </row>
    <row r="969" spans="1:8" ht="15.75" x14ac:dyDescent="0.25">
      <c r="A969" s="148"/>
      <c r="B969" s="235"/>
      <c r="C969" s="162"/>
      <c r="D969" s="150" t="s">
        <v>401</v>
      </c>
      <c r="E969" s="150" t="s">
        <v>402</v>
      </c>
      <c r="F969" s="150" t="s">
        <v>402</v>
      </c>
      <c r="G969" s="150" t="s">
        <v>403</v>
      </c>
      <c r="H969" s="150" t="s">
        <v>404</v>
      </c>
    </row>
    <row r="970" spans="1:8" ht="15.75" x14ac:dyDescent="0.25">
      <c r="A970" s="148"/>
      <c r="B970" s="235"/>
      <c r="C970" s="162"/>
      <c r="D970" s="150" t="s">
        <v>405</v>
      </c>
      <c r="E970" s="150" t="s">
        <v>406</v>
      </c>
      <c r="F970" s="148"/>
      <c r="G970" s="150" t="s">
        <v>406</v>
      </c>
      <c r="H970" s="150" t="s">
        <v>407</v>
      </c>
    </row>
    <row r="971" spans="1:8" ht="15.75" x14ac:dyDescent="0.25">
      <c r="A971" s="152" t="s">
        <v>397</v>
      </c>
      <c r="B971" s="235"/>
      <c r="C971" s="160" t="s">
        <v>397</v>
      </c>
      <c r="D971" s="160" t="s">
        <v>397</v>
      </c>
      <c r="E971" s="160" t="s">
        <v>397</v>
      </c>
      <c r="F971" s="160" t="s">
        <v>397</v>
      </c>
      <c r="G971" s="160" t="s">
        <v>397</v>
      </c>
      <c r="H971" s="160" t="s">
        <v>397</v>
      </c>
    </row>
    <row r="972" spans="1:8" ht="15.75" x14ac:dyDescent="0.25">
      <c r="A972" s="148" t="s">
        <v>408</v>
      </c>
      <c r="B972" s="235" t="str">
        <f>C972</f>
        <v>00</v>
      </c>
      <c r="C972" s="229" t="s">
        <v>409</v>
      </c>
      <c r="D972" s="148">
        <v>0</v>
      </c>
      <c r="E972" s="148">
        <v>0</v>
      </c>
      <c r="F972" s="148">
        <v>0</v>
      </c>
      <c r="G972" s="148">
        <v>0</v>
      </c>
      <c r="H972" s="148">
        <v>0</v>
      </c>
    </row>
    <row r="973" spans="1:8" ht="15.75" x14ac:dyDescent="0.25">
      <c r="A973" s="148" t="s">
        <v>410</v>
      </c>
      <c r="B973" s="235" t="str">
        <f t="shared" ref="B973:B1036" si="18">C973</f>
        <v>0202</v>
      </c>
      <c r="C973" s="165" t="s">
        <v>612</v>
      </c>
      <c r="D973" s="148">
        <v>0</v>
      </c>
      <c r="E973" s="148">
        <v>0</v>
      </c>
      <c r="F973" s="148">
        <v>0</v>
      </c>
      <c r="G973" s="148">
        <v>0</v>
      </c>
      <c r="H973" s="148">
        <v>0</v>
      </c>
    </row>
    <row r="974" spans="1:8" ht="15.75" x14ac:dyDescent="0.25">
      <c r="A974" s="148" t="s">
        <v>413</v>
      </c>
      <c r="B974" s="235" t="str">
        <f t="shared" si="18"/>
        <v>0303</v>
      </c>
      <c r="C974" s="165" t="s">
        <v>613</v>
      </c>
      <c r="D974" s="148">
        <v>0</v>
      </c>
      <c r="E974" s="148">
        <v>0</v>
      </c>
      <c r="F974" s="148">
        <v>0</v>
      </c>
      <c r="G974" s="148">
        <v>0</v>
      </c>
      <c r="H974" s="148">
        <v>0</v>
      </c>
    </row>
    <row r="975" spans="1:8" ht="15.75" x14ac:dyDescent="0.25">
      <c r="A975" s="148" t="s">
        <v>415</v>
      </c>
      <c r="B975" s="235" t="str">
        <f t="shared" si="18"/>
        <v>0412</v>
      </c>
      <c r="C975" s="165" t="s">
        <v>614</v>
      </c>
      <c r="D975" s="148">
        <v>0</v>
      </c>
      <c r="E975" s="148">
        <v>0</v>
      </c>
      <c r="F975" s="148">
        <v>0</v>
      </c>
      <c r="G975" s="148">
        <v>0</v>
      </c>
      <c r="H975" s="148">
        <v>0</v>
      </c>
    </row>
    <row r="976" spans="1:8" ht="15.75" x14ac:dyDescent="0.25">
      <c r="A976" s="148" t="s">
        <v>417</v>
      </c>
      <c r="B976" s="235" t="str">
        <f t="shared" si="18"/>
        <v>0521</v>
      </c>
      <c r="C976" s="151" t="s">
        <v>615</v>
      </c>
      <c r="D976" s="148">
        <v>0</v>
      </c>
      <c r="E976" s="148">
        <v>0</v>
      </c>
      <c r="F976" s="148">
        <v>0</v>
      </c>
      <c r="G976" s="148">
        <v>0</v>
      </c>
      <c r="H976" s="148">
        <v>0</v>
      </c>
    </row>
    <row r="977" spans="1:8" ht="15.75" x14ac:dyDescent="0.25">
      <c r="A977" s="148" t="s">
        <v>419</v>
      </c>
      <c r="B977" s="235" t="str">
        <f t="shared" si="18"/>
        <v>0603</v>
      </c>
      <c r="C977" s="165" t="s">
        <v>616</v>
      </c>
      <c r="D977" s="148">
        <v>0</v>
      </c>
      <c r="E977" s="148">
        <v>0</v>
      </c>
      <c r="F977" s="148">
        <v>0</v>
      </c>
      <c r="G977" s="148">
        <v>0</v>
      </c>
      <c r="H977" s="148">
        <v>0</v>
      </c>
    </row>
    <row r="978" spans="1:8" ht="15.75" x14ac:dyDescent="0.25">
      <c r="A978" s="148" t="s">
        <v>421</v>
      </c>
      <c r="B978" s="235" t="str">
        <f t="shared" si="18"/>
        <v>0721</v>
      </c>
      <c r="C978" s="151" t="s">
        <v>617</v>
      </c>
      <c r="D978" s="148">
        <v>0</v>
      </c>
      <c r="E978" s="148">
        <v>0</v>
      </c>
      <c r="F978" s="148">
        <v>0</v>
      </c>
      <c r="G978" s="148">
        <v>0</v>
      </c>
      <c r="H978" s="148">
        <v>0</v>
      </c>
    </row>
    <row r="979" spans="1:8" ht="15.75" x14ac:dyDescent="0.25">
      <c r="A979" s="148" t="s">
        <v>423</v>
      </c>
      <c r="B979" s="235" t="str">
        <f t="shared" si="18"/>
        <v>0803</v>
      </c>
      <c r="C979" s="151" t="s">
        <v>618</v>
      </c>
      <c r="D979" s="148">
        <v>0</v>
      </c>
      <c r="E979" s="148">
        <v>0</v>
      </c>
      <c r="F979" s="148">
        <v>0</v>
      </c>
      <c r="G979" s="148">
        <v>0</v>
      </c>
      <c r="H979" s="148">
        <v>0</v>
      </c>
    </row>
    <row r="980" spans="1:8" ht="15.75" x14ac:dyDescent="0.25">
      <c r="A980" s="148" t="s">
        <v>605</v>
      </c>
      <c r="B980" s="235" t="str">
        <f t="shared" si="18"/>
        <v>1012</v>
      </c>
      <c r="C980" s="151" t="s">
        <v>619</v>
      </c>
      <c r="D980" s="148">
        <v>0</v>
      </c>
      <c r="E980" s="148">
        <v>0</v>
      </c>
      <c r="F980" s="148">
        <v>0</v>
      </c>
      <c r="G980" s="148">
        <v>0</v>
      </c>
      <c r="H980" s="148">
        <v>0</v>
      </c>
    </row>
    <row r="981" spans="1:8" ht="15.75" x14ac:dyDescent="0.25">
      <c r="A981" s="148" t="s">
        <v>429</v>
      </c>
      <c r="B981" s="235" t="str">
        <f t="shared" si="18"/>
        <v>1206</v>
      </c>
      <c r="C981" s="165" t="s">
        <v>620</v>
      </c>
      <c r="D981" s="148">
        <v>6846.39</v>
      </c>
      <c r="E981" s="148">
        <v>0</v>
      </c>
      <c r="F981" s="148">
        <v>6846.39</v>
      </c>
      <c r="G981" s="148">
        <v>0</v>
      </c>
      <c r="H981" s="148">
        <v>6846.39</v>
      </c>
    </row>
    <row r="982" spans="1:8" ht="15.75" x14ac:dyDescent="0.25">
      <c r="A982" s="148" t="s">
        <v>432</v>
      </c>
      <c r="B982" s="235" t="str">
        <f t="shared" si="18"/>
        <v>1312</v>
      </c>
      <c r="C982" s="165" t="s">
        <v>621</v>
      </c>
      <c r="D982" s="148">
        <v>0</v>
      </c>
      <c r="E982" s="148">
        <v>0</v>
      </c>
      <c r="F982" s="148">
        <v>0</v>
      </c>
      <c r="G982" s="148">
        <v>0</v>
      </c>
      <c r="H982" s="148">
        <v>0</v>
      </c>
    </row>
    <row r="983" spans="1:8" ht="15.75" x14ac:dyDescent="0.25">
      <c r="A983" s="148" t="s">
        <v>21</v>
      </c>
      <c r="B983" s="235" t="str">
        <f t="shared" si="18"/>
        <v>1524</v>
      </c>
      <c r="C983" s="165" t="s">
        <v>622</v>
      </c>
      <c r="D983" s="148">
        <v>16560</v>
      </c>
      <c r="E983" s="148">
        <v>0</v>
      </c>
      <c r="F983" s="148">
        <v>16560</v>
      </c>
      <c r="G983" s="148">
        <v>0</v>
      </c>
      <c r="H983" s="148">
        <v>16560</v>
      </c>
    </row>
    <row r="984" spans="1:8" ht="15.75" x14ac:dyDescent="0.25">
      <c r="A984" s="148" t="s">
        <v>284</v>
      </c>
      <c r="B984" s="235" t="str">
        <f t="shared" si="18"/>
        <v>1625</v>
      </c>
      <c r="C984" s="151" t="s">
        <v>623</v>
      </c>
      <c r="D984" s="148">
        <v>0</v>
      </c>
      <c r="E984" s="148">
        <v>0</v>
      </c>
      <c r="F984" s="148">
        <v>0</v>
      </c>
      <c r="G984" s="148">
        <v>0</v>
      </c>
      <c r="H984" s="148">
        <v>0</v>
      </c>
    </row>
    <row r="985" spans="1:8" ht="15.75" x14ac:dyDescent="0.25">
      <c r="A985" s="151" t="s">
        <v>436</v>
      </c>
      <c r="B985" s="235" t="str">
        <f t="shared" si="18"/>
        <v>1712</v>
      </c>
      <c r="C985" s="151" t="s">
        <v>624</v>
      </c>
      <c r="D985" s="148">
        <v>0</v>
      </c>
      <c r="E985" s="148">
        <v>0</v>
      </c>
      <c r="F985" s="148">
        <v>0</v>
      </c>
      <c r="G985" s="148">
        <v>0</v>
      </c>
      <c r="H985" s="148">
        <v>0</v>
      </c>
    </row>
    <row r="986" spans="1:8" ht="15.75" x14ac:dyDescent="0.25">
      <c r="A986" s="151" t="s">
        <v>438</v>
      </c>
      <c r="B986" s="235" t="str">
        <f t="shared" si="18"/>
        <v>1841</v>
      </c>
      <c r="C986" s="151" t="s">
        <v>439</v>
      </c>
      <c r="D986" s="148">
        <v>0</v>
      </c>
      <c r="E986" s="148">
        <v>0</v>
      </c>
      <c r="F986" s="148">
        <v>0</v>
      </c>
      <c r="G986" s="148">
        <v>0</v>
      </c>
      <c r="H986" s="148">
        <v>0</v>
      </c>
    </row>
    <row r="987" spans="1:8" ht="15.75" x14ac:dyDescent="0.25">
      <c r="A987" s="148" t="s">
        <v>440</v>
      </c>
      <c r="B987" s="235" t="str">
        <f t="shared" si="18"/>
        <v>2024</v>
      </c>
      <c r="C987" s="151" t="s">
        <v>625</v>
      </c>
      <c r="D987" s="148">
        <v>0</v>
      </c>
      <c r="E987" s="148">
        <v>0</v>
      </c>
      <c r="F987" s="148">
        <v>0</v>
      </c>
      <c r="G987" s="148">
        <v>0</v>
      </c>
      <c r="H987" s="148">
        <v>0</v>
      </c>
    </row>
    <row r="988" spans="1:8" ht="15.75" x14ac:dyDescent="0.25">
      <c r="A988" s="148" t="s">
        <v>442</v>
      </c>
      <c r="B988" s="235" t="str">
        <f t="shared" si="18"/>
        <v>2124</v>
      </c>
      <c r="C988" s="151" t="s">
        <v>626</v>
      </c>
      <c r="D988" s="148">
        <v>0</v>
      </c>
      <c r="E988" s="148">
        <v>0</v>
      </c>
      <c r="F988" s="148">
        <v>0</v>
      </c>
      <c r="G988" s="148">
        <v>0</v>
      </c>
      <c r="H988" s="148">
        <v>0</v>
      </c>
    </row>
    <row r="989" spans="1:8" ht="15.75" x14ac:dyDescent="0.25">
      <c r="A989" s="148" t="s">
        <v>444</v>
      </c>
      <c r="B989" s="235" t="str">
        <f t="shared" si="18"/>
        <v>2225</v>
      </c>
      <c r="C989" s="151" t="s">
        <v>627</v>
      </c>
      <c r="D989" s="148">
        <v>60106.130000000005</v>
      </c>
      <c r="E989" s="148">
        <v>0</v>
      </c>
      <c r="F989" s="148">
        <v>60106.130000000005</v>
      </c>
      <c r="G989" s="148">
        <v>0</v>
      </c>
      <c r="H989" s="148">
        <v>60106.130000000005</v>
      </c>
    </row>
    <row r="990" spans="1:8" ht="15.75" x14ac:dyDescent="0.25">
      <c r="A990" s="148" t="s">
        <v>446</v>
      </c>
      <c r="B990" s="235" t="str">
        <f t="shared" si="18"/>
        <v>2325</v>
      </c>
      <c r="C990" s="151" t="s">
        <v>628</v>
      </c>
      <c r="D990" s="148">
        <v>37306.18</v>
      </c>
      <c r="E990" s="148">
        <v>0</v>
      </c>
      <c r="F990" s="148">
        <v>37306.18</v>
      </c>
      <c r="G990" s="148">
        <v>0</v>
      </c>
      <c r="H990" s="148">
        <v>37306.18</v>
      </c>
    </row>
    <row r="991" spans="1:8" ht="15.75" x14ac:dyDescent="0.25">
      <c r="A991" s="148" t="s">
        <v>448</v>
      </c>
      <c r="B991" s="235" t="str">
        <f t="shared" si="18"/>
        <v>2425</v>
      </c>
      <c r="C991" s="151" t="s">
        <v>629</v>
      </c>
      <c r="D991" s="148">
        <v>316.16000000000003</v>
      </c>
      <c r="E991" s="148">
        <v>0</v>
      </c>
      <c r="F991" s="148">
        <v>316.16000000000003</v>
      </c>
      <c r="G991" s="148">
        <v>0</v>
      </c>
      <c r="H991" s="148">
        <v>316.16000000000003</v>
      </c>
    </row>
    <row r="992" spans="1:8" ht="15.75" x14ac:dyDescent="0.25">
      <c r="A992" s="148" t="s">
        <v>450</v>
      </c>
      <c r="B992" s="235" t="str">
        <f t="shared" si="18"/>
        <v>2504</v>
      </c>
      <c r="C992" s="165" t="s">
        <v>630</v>
      </c>
      <c r="D992" s="148">
        <v>0</v>
      </c>
      <c r="E992" s="148">
        <v>0</v>
      </c>
      <c r="F992" s="148">
        <v>0</v>
      </c>
      <c r="G992" s="148">
        <v>0</v>
      </c>
      <c r="H992" s="148">
        <v>0</v>
      </c>
    </row>
    <row r="993" spans="1:8" ht="15.75" x14ac:dyDescent="0.25">
      <c r="A993" s="148" t="s">
        <v>452</v>
      </c>
      <c r="B993" s="235" t="str">
        <f t="shared" si="18"/>
        <v>2604</v>
      </c>
      <c r="C993" s="165" t="s">
        <v>631</v>
      </c>
      <c r="D993" s="148">
        <v>0</v>
      </c>
      <c r="E993" s="148">
        <v>0</v>
      </c>
      <c r="F993" s="148">
        <v>0</v>
      </c>
      <c r="G993" s="148">
        <v>0</v>
      </c>
      <c r="H993" s="148">
        <v>0</v>
      </c>
    </row>
    <row r="994" spans="1:8" ht="15.75" x14ac:dyDescent="0.25">
      <c r="A994" s="148" t="s">
        <v>454</v>
      </c>
      <c r="B994" s="235" t="str">
        <f t="shared" si="18"/>
        <v>2704</v>
      </c>
      <c r="C994" s="151" t="s">
        <v>632</v>
      </c>
      <c r="D994" s="148">
        <v>0</v>
      </c>
      <c r="E994" s="148">
        <v>0</v>
      </c>
      <c r="F994" s="148">
        <v>0</v>
      </c>
      <c r="G994" s="148">
        <v>0</v>
      </c>
      <c r="H994" s="148">
        <v>0</v>
      </c>
    </row>
    <row r="995" spans="1:8" ht="15.75" x14ac:dyDescent="0.25">
      <c r="A995" s="148" t="s">
        <v>456</v>
      </c>
      <c r="B995" s="235" t="str">
        <f t="shared" si="18"/>
        <v>2824</v>
      </c>
      <c r="C995" s="151" t="s">
        <v>633</v>
      </c>
      <c r="D995" s="148">
        <v>0</v>
      </c>
      <c r="E995" s="148">
        <v>0</v>
      </c>
      <c r="F995" s="148">
        <v>0</v>
      </c>
      <c r="G995" s="148">
        <v>0</v>
      </c>
      <c r="H995" s="148">
        <v>0</v>
      </c>
    </row>
    <row r="996" spans="1:8" ht="15.75" x14ac:dyDescent="0.25">
      <c r="A996" s="148" t="s">
        <v>458</v>
      </c>
      <c r="B996" s="235" t="str">
        <f t="shared" si="18"/>
        <v>2925</v>
      </c>
      <c r="C996" s="165" t="s">
        <v>634</v>
      </c>
      <c r="D996" s="148">
        <v>1052.56</v>
      </c>
      <c r="E996" s="148">
        <v>0</v>
      </c>
      <c r="F996" s="148">
        <v>1052.56</v>
      </c>
      <c r="G996" s="148">
        <v>0</v>
      </c>
      <c r="H996" s="148">
        <v>1052.56</v>
      </c>
    </row>
    <row r="997" spans="1:8" ht="15.75" x14ac:dyDescent="0.25">
      <c r="A997" s="148" t="s">
        <v>460</v>
      </c>
      <c r="B997" s="235" t="str">
        <f t="shared" si="18"/>
        <v>3025</v>
      </c>
      <c r="C997" s="165" t="s">
        <v>635</v>
      </c>
      <c r="D997" s="148">
        <v>14067.48</v>
      </c>
      <c r="E997" s="148">
        <v>0</v>
      </c>
      <c r="F997" s="148">
        <v>14067.48</v>
      </c>
      <c r="G997" s="148">
        <v>0</v>
      </c>
      <c r="H997" s="148">
        <v>14067.48</v>
      </c>
    </row>
    <row r="998" spans="1:8" ht="15.75" x14ac:dyDescent="0.25">
      <c r="A998" s="148" t="s">
        <v>462</v>
      </c>
      <c r="B998" s="235" t="str">
        <f t="shared" si="18"/>
        <v>3225</v>
      </c>
      <c r="C998" s="151" t="s">
        <v>636</v>
      </c>
      <c r="D998" s="148">
        <v>2211.3000000000002</v>
      </c>
      <c r="E998" s="148">
        <v>0</v>
      </c>
      <c r="F998" s="148">
        <v>2211.3000000000002</v>
      </c>
      <c r="G998" s="148">
        <v>0</v>
      </c>
      <c r="H998" s="148">
        <v>2211.3000000000002</v>
      </c>
    </row>
    <row r="999" spans="1:8" ht="15.75" x14ac:dyDescent="0.25">
      <c r="A999" s="148" t="s">
        <v>464</v>
      </c>
      <c r="B999" s="235" t="str">
        <f t="shared" si="18"/>
        <v>3304</v>
      </c>
      <c r="C999" s="165" t="s">
        <v>637</v>
      </c>
      <c r="D999" s="148">
        <v>0</v>
      </c>
      <c r="E999" s="148">
        <v>0</v>
      </c>
      <c r="F999" s="148">
        <v>0</v>
      </c>
      <c r="G999" s="148">
        <v>0</v>
      </c>
      <c r="H999" s="148">
        <v>0</v>
      </c>
    </row>
    <row r="1000" spans="1:8" ht="15.75" x14ac:dyDescent="0.25">
      <c r="A1000" s="148" t="s">
        <v>466</v>
      </c>
      <c r="B1000" s="235" t="str">
        <f t="shared" si="18"/>
        <v>3425</v>
      </c>
      <c r="C1000" s="151" t="s">
        <v>638</v>
      </c>
      <c r="D1000" s="148">
        <v>582.97</v>
      </c>
      <c r="E1000" s="148">
        <v>0</v>
      </c>
      <c r="F1000" s="148">
        <v>582.97</v>
      </c>
      <c r="G1000" s="148">
        <v>0</v>
      </c>
      <c r="H1000" s="148">
        <v>582.97</v>
      </c>
    </row>
    <row r="1001" spans="1:8" ht="15.75" x14ac:dyDescent="0.25">
      <c r="A1001" s="148" t="s">
        <v>468</v>
      </c>
      <c r="B1001" s="235" t="str">
        <f t="shared" si="18"/>
        <v>3525</v>
      </c>
      <c r="C1001" s="151" t="s">
        <v>639</v>
      </c>
      <c r="D1001" s="148">
        <v>0</v>
      </c>
      <c r="E1001" s="148">
        <v>0</v>
      </c>
      <c r="F1001" s="148">
        <v>0</v>
      </c>
      <c r="G1001" s="148">
        <v>0</v>
      </c>
      <c r="H1001" s="148">
        <v>0</v>
      </c>
    </row>
    <row r="1002" spans="1:8" ht="15.75" x14ac:dyDescent="0.25">
      <c r="A1002" s="148" t="s">
        <v>470</v>
      </c>
      <c r="B1002" s="235" t="str">
        <f t="shared" si="18"/>
        <v>3614</v>
      </c>
      <c r="C1002" s="151" t="s">
        <v>640</v>
      </c>
      <c r="D1002" s="148">
        <v>0</v>
      </c>
      <c r="E1002" s="148">
        <v>0</v>
      </c>
      <c r="F1002" s="148">
        <v>0</v>
      </c>
      <c r="G1002" s="148">
        <v>0</v>
      </c>
      <c r="H1002" s="148">
        <v>0</v>
      </c>
    </row>
    <row r="1003" spans="1:8" ht="15.75" x14ac:dyDescent="0.25">
      <c r="A1003" s="148" t="s">
        <v>472</v>
      </c>
      <c r="B1003" s="235" t="str">
        <f t="shared" si="18"/>
        <v>3725</v>
      </c>
      <c r="C1003" s="151" t="s">
        <v>641</v>
      </c>
      <c r="D1003" s="148">
        <v>0</v>
      </c>
      <c r="E1003" s="148">
        <v>0</v>
      </c>
      <c r="F1003" s="148">
        <v>0</v>
      </c>
      <c r="G1003" s="148">
        <v>0</v>
      </c>
      <c r="H1003" s="148">
        <v>0</v>
      </c>
    </row>
    <row r="1004" spans="1:8" ht="15.75" x14ac:dyDescent="0.25">
      <c r="A1004" s="148" t="s">
        <v>474</v>
      </c>
      <c r="B1004" s="235" t="str">
        <f t="shared" si="18"/>
        <v>3813</v>
      </c>
      <c r="C1004" s="151" t="s">
        <v>642</v>
      </c>
      <c r="D1004" s="148">
        <v>0</v>
      </c>
      <c r="E1004" s="148">
        <v>0</v>
      </c>
      <c r="F1004" s="148">
        <v>0</v>
      </c>
      <c r="G1004" s="148">
        <v>0</v>
      </c>
      <c r="H1004" s="148">
        <v>0</v>
      </c>
    </row>
    <row r="1005" spans="1:8" ht="15.75" x14ac:dyDescent="0.25">
      <c r="A1005" s="148" t="s">
        <v>476</v>
      </c>
      <c r="B1005" s="235" t="str">
        <f t="shared" si="18"/>
        <v>3925</v>
      </c>
      <c r="C1005" s="151" t="s">
        <v>643</v>
      </c>
      <c r="D1005" s="148">
        <v>0</v>
      </c>
      <c r="E1005" s="148">
        <v>0</v>
      </c>
      <c r="F1005" s="148">
        <v>0</v>
      </c>
      <c r="G1005" s="148">
        <v>0</v>
      </c>
      <c r="H1005" s="148">
        <v>0</v>
      </c>
    </row>
    <row r="1006" spans="1:8" ht="15.75" x14ac:dyDescent="0.25">
      <c r="A1006" s="148" t="s">
        <v>478</v>
      </c>
      <c r="B1006" s="235" t="str">
        <f t="shared" si="18"/>
        <v>4019</v>
      </c>
      <c r="C1006" s="151" t="s">
        <v>644</v>
      </c>
      <c r="D1006" s="148">
        <v>72.209999999999994</v>
      </c>
      <c r="E1006" s="148">
        <v>0</v>
      </c>
      <c r="F1006" s="148">
        <v>72.209999999999994</v>
      </c>
      <c r="G1006" s="148">
        <v>0</v>
      </c>
      <c r="H1006" s="148">
        <v>72.209999999999994</v>
      </c>
    </row>
    <row r="1007" spans="1:8" ht="15.75" x14ac:dyDescent="0.25">
      <c r="A1007" s="148" t="s">
        <v>481</v>
      </c>
      <c r="B1007" s="235" t="str">
        <f t="shared" si="18"/>
        <v>4125</v>
      </c>
      <c r="C1007" s="165" t="s">
        <v>484</v>
      </c>
      <c r="D1007" s="148">
        <v>223692.97</v>
      </c>
      <c r="E1007" s="148">
        <v>0</v>
      </c>
      <c r="F1007" s="148">
        <v>223692.97</v>
      </c>
      <c r="G1007" s="148">
        <v>0</v>
      </c>
      <c r="H1007" s="148">
        <v>223692.97</v>
      </c>
    </row>
    <row r="1008" spans="1:8" ht="15.75" x14ac:dyDescent="0.25">
      <c r="A1008" s="148" t="s">
        <v>481</v>
      </c>
      <c r="B1008" s="235" t="str">
        <f t="shared" si="18"/>
        <v>4101A</v>
      </c>
      <c r="C1008" s="165" t="s">
        <v>645</v>
      </c>
      <c r="D1008" s="148">
        <v>0</v>
      </c>
      <c r="E1008" s="148">
        <v>0</v>
      </c>
      <c r="F1008" s="148">
        <v>0</v>
      </c>
      <c r="G1008" s="148">
        <v>0</v>
      </c>
      <c r="H1008" s="148">
        <v>0</v>
      </c>
    </row>
    <row r="1009" spans="1:8" ht="15.75" x14ac:dyDescent="0.25">
      <c r="A1009" s="148" t="s">
        <v>485</v>
      </c>
      <c r="B1009" s="235" t="str">
        <f t="shared" si="18"/>
        <v>4212</v>
      </c>
      <c r="C1009" s="165" t="s">
        <v>646</v>
      </c>
      <c r="D1009" s="148">
        <v>1479.45</v>
      </c>
      <c r="E1009" s="148">
        <v>0</v>
      </c>
      <c r="F1009" s="148">
        <v>1479.45</v>
      </c>
      <c r="G1009" s="148">
        <v>0</v>
      </c>
      <c r="H1009" s="148">
        <v>1479.45</v>
      </c>
    </row>
    <row r="1010" spans="1:8" ht="15.75" x14ac:dyDescent="0.25">
      <c r="A1010" s="148" t="s">
        <v>248</v>
      </c>
      <c r="B1010" s="235" t="str">
        <f t="shared" si="18"/>
        <v>4312</v>
      </c>
      <c r="C1010" s="165" t="s">
        <v>647</v>
      </c>
      <c r="D1010" s="148">
        <v>255456.63</v>
      </c>
      <c r="E1010" s="148">
        <v>0</v>
      </c>
      <c r="F1010" s="148">
        <v>255456.63</v>
      </c>
      <c r="G1010" s="148">
        <v>0</v>
      </c>
      <c r="H1010" s="148">
        <v>255456.63</v>
      </c>
    </row>
    <row r="1011" spans="1:8" ht="15.75" x14ac:dyDescent="0.25">
      <c r="A1011" s="148" t="s">
        <v>248</v>
      </c>
      <c r="B1011" s="235" t="str">
        <f t="shared" si="18"/>
        <v>4301A</v>
      </c>
      <c r="C1011" s="165" t="s">
        <v>648</v>
      </c>
      <c r="D1011" s="148">
        <v>0</v>
      </c>
      <c r="E1011" s="148">
        <v>0</v>
      </c>
      <c r="F1011" s="148">
        <v>0</v>
      </c>
      <c r="G1011" s="148">
        <v>0</v>
      </c>
      <c r="H1011" s="148">
        <v>0</v>
      </c>
    </row>
    <row r="1012" spans="1:8" ht="15.75" x14ac:dyDescent="0.25">
      <c r="A1012" s="148" t="s">
        <v>489</v>
      </c>
      <c r="B1012" s="235" t="str">
        <f t="shared" si="18"/>
        <v>4411</v>
      </c>
      <c r="C1012" s="165" t="s">
        <v>649</v>
      </c>
      <c r="D1012" s="148">
        <v>0</v>
      </c>
      <c r="E1012" s="148">
        <v>0</v>
      </c>
      <c r="F1012" s="148">
        <v>0</v>
      </c>
      <c r="G1012" s="148">
        <v>0</v>
      </c>
      <c r="H1012" s="148">
        <v>0</v>
      </c>
    </row>
    <row r="1013" spans="1:8" ht="15.75" x14ac:dyDescent="0.25">
      <c r="A1013" s="148" t="s">
        <v>491</v>
      </c>
      <c r="B1013" s="235" t="str">
        <f t="shared" si="18"/>
        <v>4512</v>
      </c>
      <c r="C1013" s="165" t="s">
        <v>650</v>
      </c>
      <c r="D1013" s="148">
        <v>0</v>
      </c>
      <c r="E1013" s="148">
        <v>0</v>
      </c>
      <c r="F1013" s="148">
        <v>0</v>
      </c>
      <c r="G1013" s="148">
        <v>0</v>
      </c>
      <c r="H1013" s="148">
        <v>0</v>
      </c>
    </row>
    <row r="1014" spans="1:8" ht="15.75" x14ac:dyDescent="0.25">
      <c r="A1014" s="148" t="s">
        <v>493</v>
      </c>
      <c r="B1014" s="235" t="str">
        <f t="shared" si="18"/>
        <v>4619</v>
      </c>
      <c r="C1014" s="165" t="s">
        <v>651</v>
      </c>
      <c r="D1014" s="148">
        <v>1132.06</v>
      </c>
      <c r="E1014" s="148">
        <v>0</v>
      </c>
      <c r="F1014" s="148">
        <v>1132.06</v>
      </c>
      <c r="G1014" s="148">
        <v>0</v>
      </c>
      <c r="H1014" s="148">
        <v>1132.06</v>
      </c>
    </row>
    <row r="1015" spans="1:8" ht="15.75" x14ac:dyDescent="0.25">
      <c r="A1015" s="148" t="s">
        <v>495</v>
      </c>
      <c r="B1015" s="235" t="str">
        <f t="shared" si="18"/>
        <v>4714</v>
      </c>
      <c r="C1015" s="165" t="s">
        <v>652</v>
      </c>
      <c r="D1015" s="148">
        <v>318.49</v>
      </c>
      <c r="E1015" s="148">
        <v>0</v>
      </c>
      <c r="F1015" s="148">
        <v>318.49</v>
      </c>
      <c r="G1015" s="148">
        <v>0</v>
      </c>
      <c r="H1015" s="148">
        <v>318.49</v>
      </c>
    </row>
    <row r="1016" spans="1:8" ht="15.75" x14ac:dyDescent="0.25">
      <c r="A1016" s="148" t="s">
        <v>497</v>
      </c>
      <c r="B1016" s="235" t="str">
        <f t="shared" si="18"/>
        <v>4818</v>
      </c>
      <c r="C1016" s="165" t="s">
        <v>653</v>
      </c>
      <c r="D1016" s="148">
        <v>23293.78</v>
      </c>
      <c r="E1016" s="148">
        <v>0</v>
      </c>
      <c r="F1016" s="148">
        <v>23293.78</v>
      </c>
      <c r="G1016" s="148">
        <v>0</v>
      </c>
      <c r="H1016" s="148">
        <v>23293.78</v>
      </c>
    </row>
    <row r="1017" spans="1:8" ht="15.75" x14ac:dyDescent="0.25">
      <c r="A1017" s="148" t="s">
        <v>499</v>
      </c>
      <c r="B1017" s="235" t="str">
        <f t="shared" si="18"/>
        <v>4925</v>
      </c>
      <c r="C1017" s="165" t="s">
        <v>654</v>
      </c>
      <c r="D1017" s="148">
        <v>0</v>
      </c>
      <c r="E1017" s="148">
        <v>0</v>
      </c>
      <c r="F1017" s="148">
        <v>0</v>
      </c>
      <c r="G1017" s="148">
        <v>0</v>
      </c>
      <c r="H1017" s="148">
        <v>0</v>
      </c>
    </row>
    <row r="1018" spans="1:8" ht="15.75" x14ac:dyDescent="0.25">
      <c r="A1018" s="148" t="s">
        <v>501</v>
      </c>
      <c r="B1018" s="235" t="str">
        <f t="shared" si="18"/>
        <v>5021</v>
      </c>
      <c r="C1018" s="165" t="s">
        <v>655</v>
      </c>
      <c r="D1018" s="148">
        <v>0</v>
      </c>
      <c r="E1018" s="148">
        <v>0</v>
      </c>
      <c r="F1018" s="148">
        <v>0</v>
      </c>
      <c r="G1018" s="148">
        <v>0</v>
      </c>
      <c r="H1018" s="148">
        <v>0</v>
      </c>
    </row>
    <row r="1019" spans="1:8" ht="15.75" x14ac:dyDescent="0.25">
      <c r="A1019" s="148" t="s">
        <v>503</v>
      </c>
      <c r="B1019" s="235" t="str">
        <f t="shared" si="18"/>
        <v>5119</v>
      </c>
      <c r="C1019" s="165" t="s">
        <v>656</v>
      </c>
      <c r="D1019" s="148">
        <v>64109.340000000004</v>
      </c>
      <c r="E1019" s="148">
        <v>0</v>
      </c>
      <c r="F1019" s="148">
        <v>64109.340000000004</v>
      </c>
      <c r="G1019" s="148">
        <v>0</v>
      </c>
      <c r="H1019" s="148">
        <v>64109.340000000004</v>
      </c>
    </row>
    <row r="1020" spans="1:8" ht="15.75" x14ac:dyDescent="0.25">
      <c r="A1020" s="148" t="s">
        <v>505</v>
      </c>
      <c r="B1020" s="235" t="str">
        <f t="shared" si="18"/>
        <v>5221</v>
      </c>
      <c r="C1020" s="165" t="s">
        <v>657</v>
      </c>
      <c r="D1020" s="148">
        <v>0</v>
      </c>
      <c r="E1020" s="148">
        <v>0</v>
      </c>
      <c r="F1020" s="148">
        <v>0</v>
      </c>
      <c r="G1020" s="148">
        <v>0</v>
      </c>
      <c r="H1020" s="148">
        <v>0</v>
      </c>
    </row>
    <row r="1021" spans="1:8" ht="15.75" x14ac:dyDescent="0.25">
      <c r="A1021" s="148" t="s">
        <v>507</v>
      </c>
      <c r="B1021" s="235" t="str">
        <f t="shared" si="18"/>
        <v>5321</v>
      </c>
      <c r="C1021" s="165" t="s">
        <v>658</v>
      </c>
      <c r="D1021" s="148">
        <v>3113.02</v>
      </c>
      <c r="E1021" s="148">
        <v>0</v>
      </c>
      <c r="F1021" s="148">
        <v>3113.02</v>
      </c>
      <c r="G1021" s="148">
        <v>0</v>
      </c>
      <c r="H1021" s="148">
        <v>3113.02</v>
      </c>
    </row>
    <row r="1022" spans="1:8" ht="15.75" x14ac:dyDescent="0.25">
      <c r="A1022" s="148" t="s">
        <v>270</v>
      </c>
      <c r="B1022" s="235" t="str">
        <f t="shared" si="18"/>
        <v>5411</v>
      </c>
      <c r="C1022" s="165" t="s">
        <v>659</v>
      </c>
      <c r="D1022" s="148">
        <v>0</v>
      </c>
      <c r="E1022" s="148">
        <v>0</v>
      </c>
      <c r="F1022" s="148">
        <v>0</v>
      </c>
      <c r="G1022" s="148">
        <v>0</v>
      </c>
      <c r="H1022" s="148">
        <v>0</v>
      </c>
    </row>
    <row r="1023" spans="1:8" ht="15.75" x14ac:dyDescent="0.25">
      <c r="A1023" s="148" t="s">
        <v>264</v>
      </c>
      <c r="B1023" s="235" t="str">
        <f t="shared" si="18"/>
        <v>5522</v>
      </c>
      <c r="C1023" s="165" t="s">
        <v>660</v>
      </c>
      <c r="D1023" s="148">
        <v>0</v>
      </c>
      <c r="E1023" s="148">
        <v>0</v>
      </c>
      <c r="F1023" s="148">
        <v>0</v>
      </c>
      <c r="G1023" s="148">
        <v>0</v>
      </c>
      <c r="H1023" s="148">
        <v>0</v>
      </c>
    </row>
    <row r="1024" spans="1:8" ht="15.75" x14ac:dyDescent="0.25">
      <c r="A1024" s="148" t="s">
        <v>276</v>
      </c>
      <c r="B1024" s="235" t="str">
        <f t="shared" si="18"/>
        <v>5721</v>
      </c>
      <c r="C1024" s="165" t="s">
        <v>661</v>
      </c>
      <c r="D1024" s="148">
        <v>0</v>
      </c>
      <c r="E1024" s="148">
        <v>0</v>
      </c>
      <c r="F1024" s="148">
        <v>0</v>
      </c>
      <c r="G1024" s="148">
        <v>0</v>
      </c>
      <c r="H1024" s="148">
        <v>0</v>
      </c>
    </row>
    <row r="1025" spans="1:8" ht="15.75" x14ac:dyDescent="0.25">
      <c r="A1025" s="148" t="s">
        <v>512</v>
      </c>
      <c r="B1025" s="235" t="str">
        <f t="shared" si="18"/>
        <v>5801A</v>
      </c>
      <c r="C1025" s="165" t="s">
        <v>662</v>
      </c>
      <c r="D1025" s="148">
        <v>659024.19999999995</v>
      </c>
      <c r="E1025" s="148">
        <v>0</v>
      </c>
      <c r="F1025" s="148">
        <v>659024.19999999995</v>
      </c>
      <c r="G1025" s="148">
        <v>0</v>
      </c>
      <c r="H1025" s="148">
        <v>659024.19999999995</v>
      </c>
    </row>
    <row r="1026" spans="1:8" ht="15.75" x14ac:dyDescent="0.25">
      <c r="A1026" s="148" t="s">
        <v>515</v>
      </c>
      <c r="B1026" s="235" t="str">
        <f t="shared" si="18"/>
        <v>5921</v>
      </c>
      <c r="C1026" s="165" t="s">
        <v>663</v>
      </c>
      <c r="D1026" s="148">
        <v>0</v>
      </c>
      <c r="E1026" s="148">
        <v>0</v>
      </c>
      <c r="F1026" s="148">
        <v>0</v>
      </c>
      <c r="G1026" s="148">
        <v>0</v>
      </c>
      <c r="H1026" s="148">
        <v>0</v>
      </c>
    </row>
    <row r="1027" spans="1:8" ht="15.75" x14ac:dyDescent="0.25">
      <c r="A1027" s="148" t="s">
        <v>274</v>
      </c>
      <c r="B1027" s="235" t="str">
        <f t="shared" si="18"/>
        <v>6021</v>
      </c>
      <c r="C1027" s="151" t="s">
        <v>664</v>
      </c>
      <c r="D1027" s="148">
        <v>0</v>
      </c>
      <c r="E1027" s="148">
        <v>0</v>
      </c>
      <c r="F1027" s="148">
        <v>0</v>
      </c>
      <c r="G1027" s="148">
        <v>0</v>
      </c>
      <c r="H1027" s="148">
        <v>0</v>
      </c>
    </row>
    <row r="1028" spans="1:8" ht="15.75" x14ac:dyDescent="0.25">
      <c r="A1028" s="148" t="s">
        <v>518</v>
      </c>
      <c r="B1028" s="235" t="str">
        <f t="shared" si="18"/>
        <v>6121</v>
      </c>
      <c r="C1028" s="151" t="s">
        <v>665</v>
      </c>
      <c r="D1028" s="148">
        <v>0</v>
      </c>
      <c r="E1028" s="148">
        <v>0</v>
      </c>
      <c r="F1028" s="148">
        <v>0</v>
      </c>
      <c r="G1028" s="148">
        <v>0</v>
      </c>
      <c r="H1028" s="148">
        <v>0</v>
      </c>
    </row>
    <row r="1029" spans="1:8" ht="15.75" x14ac:dyDescent="0.25">
      <c r="A1029" s="148" t="s">
        <v>520</v>
      </c>
      <c r="B1029" s="235" t="str">
        <f t="shared" si="18"/>
        <v>6225</v>
      </c>
      <c r="C1029" s="165" t="s">
        <v>666</v>
      </c>
      <c r="D1029" s="148">
        <v>0</v>
      </c>
      <c r="E1029" s="148">
        <v>0</v>
      </c>
      <c r="F1029" s="148">
        <v>0</v>
      </c>
      <c r="G1029" s="148">
        <v>0</v>
      </c>
      <c r="H1029" s="148">
        <v>0</v>
      </c>
    </row>
    <row r="1030" spans="1:8" ht="15.75" x14ac:dyDescent="0.25">
      <c r="A1030" s="148" t="s">
        <v>522</v>
      </c>
      <c r="B1030" s="235" t="str">
        <f t="shared" si="18"/>
        <v>6325</v>
      </c>
      <c r="C1030" s="165" t="s">
        <v>667</v>
      </c>
      <c r="D1030" s="148">
        <v>0</v>
      </c>
      <c r="E1030" s="148">
        <v>0</v>
      </c>
      <c r="F1030" s="148">
        <v>0</v>
      </c>
      <c r="G1030" s="148">
        <v>0</v>
      </c>
      <c r="H1030" s="148">
        <v>0</v>
      </c>
    </row>
    <row r="1031" spans="1:8" ht="15.75" x14ac:dyDescent="0.25">
      <c r="A1031" s="148" t="s">
        <v>524</v>
      </c>
      <c r="B1031" s="235" t="str">
        <f t="shared" si="18"/>
        <v>6408</v>
      </c>
      <c r="C1031" s="165" t="s">
        <v>668</v>
      </c>
      <c r="D1031" s="148">
        <v>0</v>
      </c>
      <c r="E1031" s="148">
        <v>0</v>
      </c>
      <c r="F1031" s="148">
        <v>0</v>
      </c>
      <c r="G1031" s="148">
        <v>5231.18</v>
      </c>
      <c r="H1031" s="148">
        <v>5231.18</v>
      </c>
    </row>
    <row r="1032" spans="1:8" ht="15.75" x14ac:dyDescent="0.25">
      <c r="A1032" s="148" t="s">
        <v>526</v>
      </c>
      <c r="B1032" s="235" t="str">
        <f t="shared" si="18"/>
        <v>65</v>
      </c>
      <c r="C1032" s="165" t="s">
        <v>669</v>
      </c>
      <c r="D1032" s="148">
        <v>0</v>
      </c>
      <c r="E1032" s="148">
        <v>0</v>
      </c>
      <c r="F1032" s="148">
        <v>0</v>
      </c>
      <c r="G1032" s="148">
        <v>0</v>
      </c>
      <c r="H1032" s="148">
        <v>0</v>
      </c>
    </row>
    <row r="1033" spans="1:8" ht="15.75" x14ac:dyDescent="0.25">
      <c r="A1033" s="148" t="s">
        <v>528</v>
      </c>
      <c r="B1033" s="235" t="str">
        <f t="shared" si="18"/>
        <v>66</v>
      </c>
      <c r="C1033" s="165" t="s">
        <v>670</v>
      </c>
      <c r="D1033" s="148">
        <v>0</v>
      </c>
      <c r="E1033" s="148">
        <v>0</v>
      </c>
      <c r="F1033" s="148">
        <v>0</v>
      </c>
      <c r="G1033" s="148">
        <v>0</v>
      </c>
      <c r="H1033" s="148">
        <v>0</v>
      </c>
    </row>
    <row r="1034" spans="1:8" ht="15.75" x14ac:dyDescent="0.25">
      <c r="A1034" s="148" t="s">
        <v>530</v>
      </c>
      <c r="B1034" s="235" t="str">
        <f t="shared" si="18"/>
        <v>6711</v>
      </c>
      <c r="C1034" s="165" t="s">
        <v>671</v>
      </c>
      <c r="D1034" s="148">
        <v>0</v>
      </c>
      <c r="E1034" s="148">
        <v>0</v>
      </c>
      <c r="F1034" s="148">
        <v>0</v>
      </c>
      <c r="G1034" s="148">
        <v>0</v>
      </c>
      <c r="H1034" s="148">
        <v>0</v>
      </c>
    </row>
    <row r="1035" spans="1:8" ht="15.75" x14ac:dyDescent="0.25">
      <c r="A1035" s="148" t="s">
        <v>672</v>
      </c>
      <c r="B1035" s="235">
        <f t="shared" si="18"/>
        <v>6825</v>
      </c>
      <c r="C1035" s="165">
        <v>6825</v>
      </c>
      <c r="D1035" s="148">
        <v>1807.1600000000003</v>
      </c>
      <c r="E1035" s="148">
        <v>0</v>
      </c>
      <c r="F1035" s="148">
        <v>1807.1600000000003</v>
      </c>
      <c r="G1035" s="148">
        <v>0</v>
      </c>
      <c r="H1035" s="148">
        <v>1807.1600000000003</v>
      </c>
    </row>
    <row r="1036" spans="1:8" ht="15.75" x14ac:dyDescent="0.25">
      <c r="A1036" s="148" t="s">
        <v>535</v>
      </c>
      <c r="B1036" s="235" t="str">
        <f t="shared" si="18"/>
        <v>7209</v>
      </c>
      <c r="C1036" s="165" t="s">
        <v>673</v>
      </c>
      <c r="D1036" s="148">
        <v>3691.9</v>
      </c>
      <c r="E1036" s="148">
        <v>0</v>
      </c>
      <c r="F1036" s="148">
        <v>3691.9</v>
      </c>
      <c r="G1036" s="148">
        <v>0</v>
      </c>
      <c r="H1036" s="148">
        <v>3691.9</v>
      </c>
    </row>
    <row r="1037" spans="1:8" ht="15.75" x14ac:dyDescent="0.25">
      <c r="A1037" s="148" t="s">
        <v>347</v>
      </c>
      <c r="B1037" s="235" t="str">
        <f t="shared" ref="B1037:B1061" si="19">C1037</f>
        <v>7305</v>
      </c>
      <c r="C1037" s="165" t="s">
        <v>674</v>
      </c>
      <c r="D1037" s="148">
        <v>0</v>
      </c>
      <c r="E1037" s="148">
        <v>0</v>
      </c>
      <c r="F1037" s="148">
        <v>0</v>
      </c>
      <c r="G1037" s="148">
        <v>0</v>
      </c>
      <c r="H1037" s="148">
        <v>0</v>
      </c>
    </row>
    <row r="1038" spans="1:8" ht="15.75" x14ac:dyDescent="0.25">
      <c r="A1038" s="148" t="s">
        <v>538</v>
      </c>
      <c r="B1038" s="235" t="str">
        <f t="shared" si="19"/>
        <v>7405</v>
      </c>
      <c r="C1038" s="165" t="s">
        <v>675</v>
      </c>
      <c r="D1038" s="148">
        <v>2626.43</v>
      </c>
      <c r="E1038" s="148">
        <v>0</v>
      </c>
      <c r="F1038" s="148">
        <v>2626.43</v>
      </c>
      <c r="G1038" s="148">
        <v>0</v>
      </c>
      <c r="H1038" s="148">
        <v>2626.43</v>
      </c>
    </row>
    <row r="1039" spans="1:8" ht="15.75" x14ac:dyDescent="0.25">
      <c r="A1039" s="148" t="s">
        <v>538</v>
      </c>
      <c r="B1039" s="235" t="str">
        <f t="shared" si="19"/>
        <v>7401A</v>
      </c>
      <c r="C1039" s="165" t="s">
        <v>676</v>
      </c>
      <c r="D1039" s="148">
        <v>0</v>
      </c>
      <c r="E1039" s="148">
        <v>0</v>
      </c>
      <c r="F1039" s="148">
        <v>0</v>
      </c>
      <c r="G1039" s="148">
        <v>0</v>
      </c>
      <c r="H1039" s="148">
        <v>0</v>
      </c>
    </row>
    <row r="1040" spans="1:8" ht="15.75" x14ac:dyDescent="0.25">
      <c r="A1040" s="148" t="s">
        <v>541</v>
      </c>
      <c r="B1040" s="235" t="str">
        <f t="shared" si="19"/>
        <v>7511</v>
      </c>
      <c r="C1040" s="151" t="s">
        <v>677</v>
      </c>
      <c r="D1040" s="148">
        <v>287.26</v>
      </c>
      <c r="E1040" s="148">
        <v>0</v>
      </c>
      <c r="F1040" s="148">
        <v>287.26</v>
      </c>
      <c r="G1040" s="148">
        <v>0</v>
      </c>
      <c r="H1040" s="148">
        <v>287.26</v>
      </c>
    </row>
    <row r="1041" spans="1:8" ht="15.75" x14ac:dyDescent="0.25">
      <c r="A1041" s="148" t="s">
        <v>541</v>
      </c>
      <c r="B1041" s="235" t="str">
        <f t="shared" si="19"/>
        <v>7501A</v>
      </c>
      <c r="C1041" s="151" t="s">
        <v>678</v>
      </c>
      <c r="D1041" s="148">
        <v>0</v>
      </c>
      <c r="E1041" s="148">
        <v>0</v>
      </c>
      <c r="F1041" s="148">
        <v>0</v>
      </c>
      <c r="G1041" s="148">
        <v>0</v>
      </c>
      <c r="H1041" s="148">
        <v>0</v>
      </c>
    </row>
    <row r="1042" spans="1:8" ht="15.75" x14ac:dyDescent="0.25">
      <c r="A1042" s="148" t="s">
        <v>544</v>
      </c>
      <c r="B1042" s="235" t="str">
        <f t="shared" si="19"/>
        <v>7913</v>
      </c>
      <c r="C1042" s="165" t="s">
        <v>679</v>
      </c>
      <c r="D1042" s="148">
        <v>0</v>
      </c>
      <c r="E1042" s="148">
        <v>0</v>
      </c>
      <c r="F1042" s="148">
        <v>0</v>
      </c>
      <c r="G1042" s="148">
        <v>0</v>
      </c>
      <c r="H1042" s="148">
        <v>0</v>
      </c>
    </row>
    <row r="1043" spans="1:8" ht="15.75" x14ac:dyDescent="0.25">
      <c r="A1043" s="148" t="s">
        <v>680</v>
      </c>
      <c r="B1043" s="235">
        <f t="shared" si="19"/>
        <v>8025</v>
      </c>
      <c r="C1043" s="165">
        <v>8025</v>
      </c>
      <c r="D1043" s="148">
        <v>0</v>
      </c>
      <c r="E1043" s="148">
        <v>0</v>
      </c>
      <c r="F1043" s="148">
        <v>0</v>
      </c>
      <c r="G1043" s="148">
        <v>0</v>
      </c>
      <c r="H1043" s="148">
        <v>0</v>
      </c>
    </row>
    <row r="1044" spans="1:8" ht="15.75" x14ac:dyDescent="0.25">
      <c r="A1044" s="148" t="s">
        <v>548</v>
      </c>
      <c r="B1044" s="235" t="str">
        <f t="shared" si="19"/>
        <v>8125</v>
      </c>
      <c r="C1044" s="165" t="s">
        <v>681</v>
      </c>
      <c r="D1044" s="148">
        <v>0</v>
      </c>
      <c r="E1044" s="148">
        <v>0</v>
      </c>
      <c r="F1044" s="148">
        <v>0</v>
      </c>
      <c r="G1044" s="148">
        <v>0</v>
      </c>
      <c r="H1044" s="148">
        <v>0</v>
      </c>
    </row>
    <row r="1045" spans="1:8" ht="15.75" x14ac:dyDescent="0.25">
      <c r="A1045" s="148" t="s">
        <v>553</v>
      </c>
      <c r="B1045" s="235" t="str">
        <f t="shared" si="19"/>
        <v>8811</v>
      </c>
      <c r="C1045" s="165" t="s">
        <v>682</v>
      </c>
      <c r="D1045" s="148">
        <v>120.44</v>
      </c>
      <c r="E1045" s="148">
        <v>0</v>
      </c>
      <c r="F1045" s="148">
        <v>120.44</v>
      </c>
      <c r="G1045" s="148">
        <v>0</v>
      </c>
      <c r="H1045" s="148">
        <v>120.44</v>
      </c>
    </row>
    <row r="1046" spans="1:8" ht="15.75" x14ac:dyDescent="0.25">
      <c r="A1046" s="148" t="s">
        <v>555</v>
      </c>
      <c r="B1046" s="235" t="str">
        <f t="shared" si="19"/>
        <v>9025</v>
      </c>
      <c r="C1046" s="151" t="s">
        <v>683</v>
      </c>
      <c r="D1046" s="148">
        <v>0</v>
      </c>
      <c r="E1046" s="148">
        <v>0</v>
      </c>
      <c r="F1046" s="148">
        <v>0</v>
      </c>
      <c r="G1046" s="148">
        <v>0</v>
      </c>
      <c r="H1046" s="148">
        <v>0</v>
      </c>
    </row>
    <row r="1047" spans="1:8" ht="15.75" x14ac:dyDescent="0.25">
      <c r="A1047" s="148" t="s">
        <v>557</v>
      </c>
      <c r="B1047" s="235" t="str">
        <f t="shared" si="19"/>
        <v>9202</v>
      </c>
      <c r="C1047" s="151" t="s">
        <v>684</v>
      </c>
      <c r="D1047" s="148">
        <v>0</v>
      </c>
      <c r="E1047" s="148">
        <v>0</v>
      </c>
      <c r="F1047" s="148">
        <v>0</v>
      </c>
      <c r="G1047" s="148">
        <v>0</v>
      </c>
      <c r="H1047" s="148">
        <v>0</v>
      </c>
    </row>
    <row r="1048" spans="1:8" ht="15.75" x14ac:dyDescent="0.25">
      <c r="A1048" s="148" t="s">
        <v>559</v>
      </c>
      <c r="B1048" s="235" t="str">
        <f t="shared" si="19"/>
        <v>9302</v>
      </c>
      <c r="C1048" s="151" t="s">
        <v>685</v>
      </c>
      <c r="D1048" s="148">
        <v>0</v>
      </c>
      <c r="E1048" s="148">
        <v>0</v>
      </c>
      <c r="F1048" s="148">
        <v>0</v>
      </c>
      <c r="G1048" s="148">
        <v>0</v>
      </c>
      <c r="H1048" s="148">
        <v>0</v>
      </c>
    </row>
    <row r="1049" spans="1:8" ht="15.75" x14ac:dyDescent="0.25">
      <c r="A1049" s="148" t="s">
        <v>561</v>
      </c>
      <c r="B1049" s="235" t="str">
        <f t="shared" si="19"/>
        <v>9425</v>
      </c>
      <c r="C1049" s="151" t="s">
        <v>686</v>
      </c>
      <c r="D1049" s="148">
        <v>55.54</v>
      </c>
      <c r="E1049" s="148">
        <v>0</v>
      </c>
      <c r="F1049" s="148">
        <v>55.54</v>
      </c>
      <c r="G1049" s="148">
        <v>0</v>
      </c>
      <c r="H1049" s="148">
        <v>55.54</v>
      </c>
    </row>
    <row r="1050" spans="1:8" ht="15.75" x14ac:dyDescent="0.25">
      <c r="A1050" s="148" t="s">
        <v>563</v>
      </c>
      <c r="B1050" s="235" t="str">
        <f t="shared" si="19"/>
        <v>9601A</v>
      </c>
      <c r="C1050" s="151" t="s">
        <v>687</v>
      </c>
      <c r="D1050" s="148">
        <v>0</v>
      </c>
      <c r="E1050" s="148">
        <v>0</v>
      </c>
      <c r="F1050" s="148">
        <v>0</v>
      </c>
      <c r="G1050" s="148">
        <v>0</v>
      </c>
      <c r="H1050" s="148">
        <v>0</v>
      </c>
    </row>
    <row r="1051" spans="1:8" ht="15.75" x14ac:dyDescent="0.25">
      <c r="A1051" s="148" t="s">
        <v>566</v>
      </c>
      <c r="B1051" s="235" t="str">
        <f t="shared" si="19"/>
        <v>9701A</v>
      </c>
      <c r="C1051" s="151" t="s">
        <v>688</v>
      </c>
      <c r="D1051" s="148">
        <v>0</v>
      </c>
      <c r="E1051" s="148">
        <v>0</v>
      </c>
      <c r="F1051" s="148">
        <v>0</v>
      </c>
      <c r="G1051" s="148">
        <v>0</v>
      </c>
      <c r="H1051" s="148">
        <v>0</v>
      </c>
    </row>
    <row r="1052" spans="1:8" ht="15.75" x14ac:dyDescent="0.25">
      <c r="A1052" s="148" t="s">
        <v>566</v>
      </c>
      <c r="B1052" s="235" t="str">
        <f t="shared" si="19"/>
        <v>9801A</v>
      </c>
      <c r="C1052" s="151" t="s">
        <v>689</v>
      </c>
      <c r="D1052" s="148">
        <v>10439533.07</v>
      </c>
      <c r="E1052" s="148">
        <v>-5280.3000000007451</v>
      </c>
      <c r="F1052" s="148">
        <v>10434252.77</v>
      </c>
      <c r="G1052" s="148">
        <v>0</v>
      </c>
      <c r="H1052" s="148">
        <v>10434252.77</v>
      </c>
    </row>
    <row r="1053" spans="1:8" ht="15.75" x14ac:dyDescent="0.25">
      <c r="A1053" s="148" t="s">
        <v>607</v>
      </c>
      <c r="B1053" s="235" t="str">
        <f t="shared" si="19"/>
        <v>9818A1</v>
      </c>
      <c r="C1053" s="166" t="s">
        <v>608</v>
      </c>
      <c r="D1053" s="148"/>
      <c r="E1053" s="148">
        <v>0</v>
      </c>
      <c r="F1053" s="148">
        <v>0</v>
      </c>
      <c r="G1053" s="148">
        <v>0</v>
      </c>
      <c r="H1053" s="148">
        <v>0</v>
      </c>
    </row>
    <row r="1054" spans="1:8" ht="15.75" x14ac:dyDescent="0.25">
      <c r="A1054" s="148" t="s">
        <v>609</v>
      </c>
      <c r="B1054" s="235" t="str">
        <f t="shared" si="19"/>
        <v>9818A2</v>
      </c>
      <c r="C1054" s="166" t="s">
        <v>610</v>
      </c>
      <c r="D1054" s="148"/>
      <c r="E1054" s="148">
        <v>0</v>
      </c>
      <c r="F1054" s="148">
        <v>0</v>
      </c>
      <c r="G1054" s="148">
        <v>0</v>
      </c>
      <c r="H1054" s="148">
        <v>0</v>
      </c>
    </row>
    <row r="1055" spans="1:8" ht="15.75" x14ac:dyDescent="0.25">
      <c r="A1055" s="148" t="s">
        <v>567</v>
      </c>
      <c r="B1055" s="235" t="str">
        <f t="shared" si="19"/>
        <v>BB</v>
      </c>
      <c r="C1055" s="151" t="s">
        <v>587</v>
      </c>
      <c r="D1055" s="148">
        <v>0</v>
      </c>
      <c r="E1055" s="148">
        <v>0</v>
      </c>
      <c r="F1055" s="148">
        <v>0</v>
      </c>
      <c r="G1055" s="148">
        <v>0</v>
      </c>
      <c r="H1055" s="148">
        <v>0</v>
      </c>
    </row>
    <row r="1056" spans="1:8" ht="15.75" x14ac:dyDescent="0.25">
      <c r="A1056" s="148" t="s">
        <v>569</v>
      </c>
      <c r="B1056" s="235" t="str">
        <f t="shared" si="19"/>
        <v>AA</v>
      </c>
      <c r="C1056" s="230" t="s">
        <v>570</v>
      </c>
      <c r="D1056" s="148"/>
      <c r="E1056" s="148">
        <v>0</v>
      </c>
      <c r="F1056" s="148">
        <v>0</v>
      </c>
      <c r="G1056" s="148">
        <v>0</v>
      </c>
      <c r="H1056" s="148">
        <v>0</v>
      </c>
    </row>
    <row r="1057" spans="1:8" ht="15.75" x14ac:dyDescent="0.25">
      <c r="A1057" s="148" t="s">
        <v>571</v>
      </c>
      <c r="B1057" s="235">
        <f t="shared" si="19"/>
        <v>0</v>
      </c>
      <c r="C1057" s="148"/>
      <c r="D1057" s="148"/>
      <c r="E1057" s="148">
        <v>0</v>
      </c>
      <c r="F1057" s="148">
        <v>0</v>
      </c>
      <c r="G1057" s="148">
        <v>0</v>
      </c>
      <c r="H1057" s="148">
        <v>0</v>
      </c>
    </row>
    <row r="1058" spans="1:8" ht="15.75" x14ac:dyDescent="0.25">
      <c r="A1058" s="148" t="s">
        <v>572</v>
      </c>
      <c r="B1058" s="235">
        <f t="shared" si="19"/>
        <v>0</v>
      </c>
      <c r="C1058" s="148"/>
      <c r="D1058" s="148"/>
      <c r="E1058" s="148">
        <v>0</v>
      </c>
      <c r="F1058" s="148">
        <v>0</v>
      </c>
      <c r="G1058" s="148">
        <v>0</v>
      </c>
      <c r="H1058" s="148">
        <v>0</v>
      </c>
    </row>
    <row r="1059" spans="1:8" ht="15.75" x14ac:dyDescent="0.25">
      <c r="A1059" s="148" t="s">
        <v>300</v>
      </c>
      <c r="B1059" s="235" t="str">
        <f t="shared" si="19"/>
        <v>QQ</v>
      </c>
      <c r="C1059" s="230" t="s">
        <v>573</v>
      </c>
      <c r="D1059" s="148"/>
      <c r="E1059" s="148">
        <v>0</v>
      </c>
      <c r="F1059" s="148">
        <v>0</v>
      </c>
      <c r="G1059" s="148">
        <v>0</v>
      </c>
      <c r="H1059" s="148">
        <v>0</v>
      </c>
    </row>
    <row r="1060" spans="1:8" ht="15.75" x14ac:dyDescent="0.25">
      <c r="A1060" s="148" t="s">
        <v>574</v>
      </c>
      <c r="B1060" s="235">
        <f t="shared" si="19"/>
        <v>0</v>
      </c>
      <c r="C1060" s="148"/>
      <c r="D1060" s="148"/>
      <c r="E1060" s="148">
        <v>0</v>
      </c>
      <c r="F1060" s="148">
        <v>0</v>
      </c>
      <c r="G1060" s="148">
        <v>0</v>
      </c>
      <c r="H1060" s="148">
        <v>0</v>
      </c>
    </row>
    <row r="1061" spans="1:8" ht="15.75" x14ac:dyDescent="0.25">
      <c r="A1061" s="148" t="s">
        <v>575</v>
      </c>
      <c r="B1061" s="235" t="str">
        <f t="shared" si="19"/>
        <v>RB</v>
      </c>
      <c r="C1061" s="230" t="s">
        <v>576</v>
      </c>
      <c r="D1061" s="148"/>
      <c r="E1061" s="148">
        <v>0</v>
      </c>
      <c r="F1061" s="148">
        <v>0</v>
      </c>
      <c r="G1061" s="148">
        <v>0</v>
      </c>
      <c r="H1061" s="148">
        <v>0</v>
      </c>
    </row>
    <row r="1062" spans="1:8" ht="15.75" x14ac:dyDescent="0.25">
      <c r="A1062" s="148"/>
      <c r="B1062" s="235"/>
      <c r="C1062" s="162"/>
      <c r="D1062" s="152" t="s">
        <v>577</v>
      </c>
      <c r="E1062" s="152" t="s">
        <v>577</v>
      </c>
      <c r="F1062" s="152" t="s">
        <v>577</v>
      </c>
      <c r="G1062" s="152" t="s">
        <v>577</v>
      </c>
      <c r="H1062" s="152" t="s">
        <v>577</v>
      </c>
    </row>
    <row r="1063" spans="1:8" ht="15.75" x14ac:dyDescent="0.25">
      <c r="A1063" s="148" t="s">
        <v>578</v>
      </c>
      <c r="B1063" s="235"/>
      <c r="C1063" s="162"/>
      <c r="D1063" s="148">
        <v>11818863.119999999</v>
      </c>
      <c r="E1063" s="148">
        <v>-5280.3000000007451</v>
      </c>
      <c r="F1063" s="148">
        <v>11813582.819999998</v>
      </c>
      <c r="G1063" s="148">
        <v>5231.18</v>
      </c>
      <c r="H1063" s="148">
        <v>11818814</v>
      </c>
    </row>
    <row r="1064" spans="1:8" ht="15.75" x14ac:dyDescent="0.25">
      <c r="A1064" s="148"/>
      <c r="B1064" s="235"/>
      <c r="C1064" s="148"/>
      <c r="D1064" s="152" t="s">
        <v>397</v>
      </c>
      <c r="E1064" s="152" t="s">
        <v>397</v>
      </c>
      <c r="F1064" s="152" t="s">
        <v>397</v>
      </c>
      <c r="G1064" s="152" t="s">
        <v>397</v>
      </c>
      <c r="H1064" s="152" t="s">
        <v>397</v>
      </c>
    </row>
    <row r="1065" spans="1:8" ht="15.75" x14ac:dyDescent="0.25">
      <c r="A1065" s="148"/>
      <c r="B1065" s="235"/>
      <c r="C1065" s="148"/>
      <c r="D1065" s="148"/>
      <c r="E1065" s="148"/>
      <c r="F1065" s="148"/>
      <c r="G1065" s="148"/>
      <c r="H1065" s="148">
        <v>0</v>
      </c>
    </row>
    <row r="1066" spans="1:8" ht="15.75" x14ac:dyDescent="0.25">
      <c r="A1066" s="148"/>
      <c r="B1066" s="235"/>
      <c r="C1066" s="148"/>
      <c r="D1066" s="148"/>
      <c r="E1066" s="148"/>
      <c r="F1066" s="148"/>
      <c r="G1066" s="148"/>
      <c r="H1066" s="148"/>
    </row>
    <row r="1067" spans="1:8" ht="15.75" x14ac:dyDescent="0.25">
      <c r="A1067" s="148"/>
      <c r="B1067" s="235"/>
      <c r="C1067" s="148"/>
      <c r="D1067" s="148"/>
      <c r="E1067" s="148"/>
      <c r="F1067" s="148"/>
      <c r="G1067" s="148"/>
      <c r="H1067" s="148"/>
    </row>
    <row r="1068" spans="1:8" ht="15.75" x14ac:dyDescent="0.25">
      <c r="A1068" s="148"/>
      <c r="B1068" s="235"/>
      <c r="C1068" s="148"/>
      <c r="D1068" s="148"/>
      <c r="E1068" s="148"/>
      <c r="F1068" s="148"/>
      <c r="G1068" s="148"/>
      <c r="H1068" s="148"/>
    </row>
    <row r="1069" spans="1:8" ht="15.75" x14ac:dyDescent="0.25">
      <c r="A1069" s="148"/>
      <c r="B1069" s="235"/>
      <c r="C1069" s="148"/>
      <c r="D1069" s="148"/>
      <c r="E1069" s="148"/>
      <c r="F1069" s="148"/>
      <c r="G1069" s="148"/>
      <c r="H1069" s="148"/>
    </row>
    <row r="1070" spans="1:8" ht="15.75" x14ac:dyDescent="0.25">
      <c r="A1070" s="148"/>
      <c r="B1070" s="235"/>
      <c r="C1070" s="148"/>
      <c r="D1070" s="148"/>
      <c r="E1070" s="148"/>
      <c r="F1070" s="148"/>
      <c r="G1070" s="148"/>
      <c r="H1070" s="148"/>
    </row>
    <row r="1071" spans="1:8" ht="15.75" x14ac:dyDescent="0.25">
      <c r="A1071" s="148"/>
      <c r="B1071" s="235"/>
      <c r="C1071" s="148"/>
      <c r="D1071" s="148"/>
      <c r="E1071" s="148"/>
      <c r="F1071" s="148"/>
      <c r="G1071" s="148"/>
      <c r="H1071" s="148"/>
    </row>
    <row r="1072" spans="1:8" ht="15.75" x14ac:dyDescent="0.25">
      <c r="A1072" s="148"/>
      <c r="B1072" s="235"/>
      <c r="C1072" s="148"/>
      <c r="D1072" s="148"/>
      <c r="E1072" s="148"/>
      <c r="F1072" s="148"/>
      <c r="G1072" s="148"/>
      <c r="H1072" s="148"/>
    </row>
    <row r="1073" spans="1:8" ht="15.75" x14ac:dyDescent="0.25">
      <c r="A1073" s="148"/>
      <c r="B1073" s="235"/>
      <c r="C1073" s="148"/>
      <c r="D1073" s="148" t="s">
        <v>394</v>
      </c>
      <c r="E1073" s="148"/>
      <c r="F1073" s="148"/>
      <c r="G1073" s="148"/>
      <c r="H1073" s="148"/>
    </row>
    <row r="1074" spans="1:8" ht="15.75" x14ac:dyDescent="0.25">
      <c r="A1074" s="148"/>
      <c r="B1074" s="235"/>
      <c r="C1074" s="148"/>
      <c r="D1074" s="148" t="s">
        <v>580</v>
      </c>
      <c r="E1074" s="148"/>
      <c r="F1074" s="148"/>
      <c r="G1074" s="148"/>
      <c r="H1074" s="148"/>
    </row>
    <row r="1075" spans="1:8" ht="15.75" x14ac:dyDescent="0.25">
      <c r="A1075" s="148" t="s">
        <v>600</v>
      </c>
      <c r="B1075" s="235"/>
      <c r="C1075" s="148"/>
      <c r="D1075" s="148"/>
      <c r="E1075" s="153" t="s">
        <v>611</v>
      </c>
      <c r="F1075" s="148"/>
      <c r="G1075" s="148"/>
      <c r="H1075" s="148"/>
    </row>
    <row r="1076" spans="1:8" ht="15.75" x14ac:dyDescent="0.25">
      <c r="A1076" s="152" t="s">
        <v>397</v>
      </c>
      <c r="B1076" s="235"/>
      <c r="C1076" s="160" t="s">
        <v>397</v>
      </c>
      <c r="D1076" s="160" t="s">
        <v>397</v>
      </c>
      <c r="E1076" s="160" t="s">
        <v>397</v>
      </c>
      <c r="F1076" s="160" t="s">
        <v>397</v>
      </c>
      <c r="G1076" s="160" t="s">
        <v>397</v>
      </c>
      <c r="H1076" s="160" t="s">
        <v>397</v>
      </c>
    </row>
    <row r="1077" spans="1:8" ht="15.75" x14ac:dyDescent="0.25">
      <c r="A1077" s="148" t="s">
        <v>398</v>
      </c>
      <c r="B1077" s="235"/>
      <c r="C1077" s="162"/>
      <c r="D1077" s="150" t="s">
        <v>185</v>
      </c>
      <c r="E1077" s="150" t="s">
        <v>185</v>
      </c>
      <c r="F1077" s="150" t="s">
        <v>399</v>
      </c>
      <c r="G1077" s="150" t="s">
        <v>185</v>
      </c>
      <c r="H1077" s="150" t="s">
        <v>400</v>
      </c>
    </row>
    <row r="1078" spans="1:8" ht="15.75" x14ac:dyDescent="0.25">
      <c r="A1078" s="148"/>
      <c r="B1078" s="235"/>
      <c r="C1078" s="162"/>
      <c r="D1078" s="150" t="s">
        <v>401</v>
      </c>
      <c r="E1078" s="150" t="s">
        <v>402</v>
      </c>
      <c r="F1078" s="150" t="s">
        <v>402</v>
      </c>
      <c r="G1078" s="150" t="s">
        <v>403</v>
      </c>
      <c r="H1078" s="150" t="s">
        <v>404</v>
      </c>
    </row>
    <row r="1079" spans="1:8" ht="15.75" x14ac:dyDescent="0.25">
      <c r="A1079" s="148"/>
      <c r="B1079" s="235"/>
      <c r="C1079" s="162"/>
      <c r="D1079" s="150" t="s">
        <v>405</v>
      </c>
      <c r="E1079" s="150" t="s">
        <v>406</v>
      </c>
      <c r="F1079" s="148"/>
      <c r="G1079" s="150" t="s">
        <v>406</v>
      </c>
      <c r="H1079" s="150" t="s">
        <v>581</v>
      </c>
    </row>
    <row r="1080" spans="1:8" ht="15.75" x14ac:dyDescent="0.25">
      <c r="A1080" s="152" t="s">
        <v>397</v>
      </c>
      <c r="B1080" s="235"/>
      <c r="C1080" s="160" t="s">
        <v>397</v>
      </c>
      <c r="D1080" s="160" t="s">
        <v>397</v>
      </c>
      <c r="E1080" s="160" t="s">
        <v>397</v>
      </c>
      <c r="F1080" s="160" t="s">
        <v>397</v>
      </c>
      <c r="G1080" s="160" t="s">
        <v>397</v>
      </c>
      <c r="H1080" s="160" t="s">
        <v>397</v>
      </c>
    </row>
    <row r="1081" spans="1:8" ht="15.75" x14ac:dyDescent="0.25">
      <c r="A1081" s="148" t="s">
        <v>408</v>
      </c>
      <c r="B1081" s="235" t="str">
        <f>C1081</f>
        <v>00</v>
      </c>
      <c r="C1081" s="229" t="s">
        <v>409</v>
      </c>
      <c r="D1081" s="148"/>
      <c r="E1081" s="148">
        <v>0</v>
      </c>
      <c r="F1081" s="148">
        <v>0</v>
      </c>
      <c r="G1081" s="148">
        <v>0</v>
      </c>
      <c r="H1081" s="148">
        <v>0</v>
      </c>
    </row>
    <row r="1082" spans="1:8" ht="15.75" x14ac:dyDescent="0.25">
      <c r="A1082" s="148" t="s">
        <v>410</v>
      </c>
      <c r="B1082" s="235" t="str">
        <f t="shared" ref="B1082:B1145" si="20">C1082</f>
        <v>0202</v>
      </c>
      <c r="C1082" s="165" t="s">
        <v>612</v>
      </c>
      <c r="D1082" s="148">
        <v>0</v>
      </c>
      <c r="E1082" s="148">
        <v>0</v>
      </c>
      <c r="F1082" s="148">
        <v>0</v>
      </c>
      <c r="G1082" s="148">
        <v>0</v>
      </c>
      <c r="H1082" s="148">
        <v>0</v>
      </c>
    </row>
    <row r="1083" spans="1:8" ht="15.75" x14ac:dyDescent="0.25">
      <c r="A1083" s="148" t="s">
        <v>413</v>
      </c>
      <c r="B1083" s="235" t="str">
        <f t="shared" si="20"/>
        <v>0303</v>
      </c>
      <c r="C1083" s="165" t="s">
        <v>613</v>
      </c>
      <c r="D1083" s="148">
        <v>0</v>
      </c>
      <c r="E1083" s="148">
        <v>0</v>
      </c>
      <c r="F1083" s="148">
        <v>0</v>
      </c>
      <c r="G1083" s="148">
        <v>0</v>
      </c>
      <c r="H1083" s="148">
        <v>0</v>
      </c>
    </row>
    <row r="1084" spans="1:8" ht="15.75" x14ac:dyDescent="0.25">
      <c r="A1084" s="148" t="s">
        <v>415</v>
      </c>
      <c r="B1084" s="235" t="str">
        <f t="shared" si="20"/>
        <v>0412</v>
      </c>
      <c r="C1084" s="165" t="s">
        <v>614</v>
      </c>
      <c r="D1084" s="148">
        <v>0</v>
      </c>
      <c r="E1084" s="148">
        <v>0</v>
      </c>
      <c r="F1084" s="148">
        <v>0</v>
      </c>
      <c r="G1084" s="148">
        <v>0</v>
      </c>
      <c r="H1084" s="148">
        <v>0</v>
      </c>
    </row>
    <row r="1085" spans="1:8" ht="15.75" x14ac:dyDescent="0.25">
      <c r="A1085" s="148" t="s">
        <v>417</v>
      </c>
      <c r="B1085" s="235" t="str">
        <f t="shared" si="20"/>
        <v>0521</v>
      </c>
      <c r="C1085" s="151" t="s">
        <v>615</v>
      </c>
      <c r="D1085" s="148">
        <v>0</v>
      </c>
      <c r="E1085" s="148">
        <v>0</v>
      </c>
      <c r="F1085" s="148">
        <v>0</v>
      </c>
      <c r="G1085" s="148">
        <v>0</v>
      </c>
      <c r="H1085" s="148">
        <v>0</v>
      </c>
    </row>
    <row r="1086" spans="1:8" ht="15.75" x14ac:dyDescent="0.25">
      <c r="A1086" s="148" t="s">
        <v>419</v>
      </c>
      <c r="B1086" s="235" t="str">
        <f t="shared" si="20"/>
        <v>0603</v>
      </c>
      <c r="C1086" s="165" t="s">
        <v>616</v>
      </c>
      <c r="D1086" s="148">
        <v>0</v>
      </c>
      <c r="E1086" s="148">
        <v>0</v>
      </c>
      <c r="F1086" s="148">
        <v>0</v>
      </c>
      <c r="G1086" s="148">
        <v>0</v>
      </c>
      <c r="H1086" s="148">
        <v>0</v>
      </c>
    </row>
    <row r="1087" spans="1:8" ht="15.75" x14ac:dyDescent="0.25">
      <c r="A1087" s="148" t="s">
        <v>421</v>
      </c>
      <c r="B1087" s="235" t="str">
        <f t="shared" si="20"/>
        <v>0721</v>
      </c>
      <c r="C1087" s="151" t="s">
        <v>617</v>
      </c>
      <c r="D1087" s="148">
        <v>0</v>
      </c>
      <c r="E1087" s="148">
        <v>0</v>
      </c>
      <c r="F1087" s="148">
        <v>0</v>
      </c>
      <c r="G1087" s="148">
        <v>0</v>
      </c>
      <c r="H1087" s="148">
        <v>0</v>
      </c>
    </row>
    <row r="1088" spans="1:8" ht="15.75" x14ac:dyDescent="0.25">
      <c r="A1088" s="148" t="s">
        <v>423</v>
      </c>
      <c r="B1088" s="235" t="str">
        <f t="shared" si="20"/>
        <v>0803</v>
      </c>
      <c r="C1088" s="151" t="s">
        <v>618</v>
      </c>
      <c r="D1088" s="148">
        <v>0</v>
      </c>
      <c r="E1088" s="148">
        <v>0</v>
      </c>
      <c r="F1088" s="148">
        <v>0</v>
      </c>
      <c r="G1088" s="148">
        <v>0</v>
      </c>
      <c r="H1088" s="148">
        <v>0</v>
      </c>
    </row>
    <row r="1089" spans="1:8" ht="15.75" x14ac:dyDescent="0.25">
      <c r="A1089" s="148" t="s">
        <v>605</v>
      </c>
      <c r="B1089" s="235" t="str">
        <f t="shared" si="20"/>
        <v>1012</v>
      </c>
      <c r="C1089" s="151" t="s">
        <v>619</v>
      </c>
      <c r="D1089" s="148">
        <v>0</v>
      </c>
      <c r="E1089" s="148">
        <v>0</v>
      </c>
      <c r="F1089" s="148">
        <v>0</v>
      </c>
      <c r="G1089" s="148">
        <v>0</v>
      </c>
      <c r="H1089" s="148">
        <v>0</v>
      </c>
    </row>
    <row r="1090" spans="1:8" ht="15.75" x14ac:dyDescent="0.25">
      <c r="A1090" s="148" t="s">
        <v>429</v>
      </c>
      <c r="B1090" s="235" t="str">
        <f t="shared" si="20"/>
        <v>1206</v>
      </c>
      <c r="C1090" s="165" t="s">
        <v>620</v>
      </c>
      <c r="D1090" s="148">
        <v>3110.26</v>
      </c>
      <c r="E1090" s="148">
        <v>0</v>
      </c>
      <c r="F1090" s="148">
        <v>3110.26</v>
      </c>
      <c r="G1090" s="148">
        <v>0</v>
      </c>
      <c r="H1090" s="148">
        <v>3110.26</v>
      </c>
    </row>
    <row r="1091" spans="1:8" ht="15.75" x14ac:dyDescent="0.25">
      <c r="A1091" s="148" t="s">
        <v>432</v>
      </c>
      <c r="B1091" s="235" t="str">
        <f t="shared" si="20"/>
        <v>1312</v>
      </c>
      <c r="C1091" s="165" t="s">
        <v>621</v>
      </c>
      <c r="D1091" s="148">
        <v>0</v>
      </c>
      <c r="E1091" s="148">
        <v>0</v>
      </c>
      <c r="F1091" s="148">
        <v>0</v>
      </c>
      <c r="G1091" s="148">
        <v>0</v>
      </c>
      <c r="H1091" s="148">
        <v>0</v>
      </c>
    </row>
    <row r="1092" spans="1:8" ht="15.75" x14ac:dyDescent="0.25">
      <c r="A1092" s="148" t="s">
        <v>21</v>
      </c>
      <c r="B1092" s="235" t="str">
        <f t="shared" si="20"/>
        <v>1524</v>
      </c>
      <c r="C1092" s="165" t="s">
        <v>622</v>
      </c>
      <c r="D1092" s="148">
        <v>10430</v>
      </c>
      <c r="E1092" s="148">
        <v>0</v>
      </c>
      <c r="F1092" s="148">
        <v>10430</v>
      </c>
      <c r="G1092" s="148">
        <v>0</v>
      </c>
      <c r="H1092" s="148">
        <v>10430</v>
      </c>
    </row>
    <row r="1093" spans="1:8" ht="15.75" x14ac:dyDescent="0.25">
      <c r="A1093" s="148" t="s">
        <v>284</v>
      </c>
      <c r="B1093" s="235" t="str">
        <f t="shared" si="20"/>
        <v>1625</v>
      </c>
      <c r="C1093" s="151" t="s">
        <v>623</v>
      </c>
      <c r="D1093" s="148">
        <v>0</v>
      </c>
      <c r="E1093" s="148">
        <v>0</v>
      </c>
      <c r="F1093" s="148">
        <v>0</v>
      </c>
      <c r="G1093" s="148">
        <v>0</v>
      </c>
      <c r="H1093" s="148">
        <v>0</v>
      </c>
    </row>
    <row r="1094" spans="1:8" ht="15.75" x14ac:dyDescent="0.25">
      <c r="A1094" s="151" t="s">
        <v>436</v>
      </c>
      <c r="B1094" s="235" t="str">
        <f t="shared" si="20"/>
        <v>1712</v>
      </c>
      <c r="C1094" s="151" t="s">
        <v>624</v>
      </c>
      <c r="D1094" s="148">
        <v>0</v>
      </c>
      <c r="E1094" s="148">
        <v>0</v>
      </c>
      <c r="F1094" s="148">
        <v>0</v>
      </c>
      <c r="G1094" s="148">
        <v>0</v>
      </c>
      <c r="H1094" s="148">
        <v>0</v>
      </c>
    </row>
    <row r="1095" spans="1:8" ht="15.75" x14ac:dyDescent="0.25">
      <c r="A1095" s="151" t="s">
        <v>438</v>
      </c>
      <c r="B1095" s="235" t="str">
        <f t="shared" si="20"/>
        <v>1841</v>
      </c>
      <c r="C1095" s="151" t="s">
        <v>439</v>
      </c>
      <c r="D1095" s="148">
        <v>0</v>
      </c>
      <c r="E1095" s="148">
        <v>0</v>
      </c>
      <c r="F1095" s="148">
        <v>0</v>
      </c>
      <c r="G1095" s="148">
        <v>0</v>
      </c>
      <c r="H1095" s="148">
        <v>0</v>
      </c>
    </row>
    <row r="1096" spans="1:8" ht="15.75" x14ac:dyDescent="0.25">
      <c r="A1096" s="148" t="s">
        <v>440</v>
      </c>
      <c r="B1096" s="235" t="str">
        <f t="shared" si="20"/>
        <v>2024</v>
      </c>
      <c r="C1096" s="151" t="s">
        <v>625</v>
      </c>
      <c r="D1096" s="148">
        <v>0</v>
      </c>
      <c r="E1096" s="148">
        <v>0</v>
      </c>
      <c r="F1096" s="148">
        <v>0</v>
      </c>
      <c r="G1096" s="148">
        <v>0</v>
      </c>
      <c r="H1096" s="148">
        <v>0</v>
      </c>
    </row>
    <row r="1097" spans="1:8" ht="15.75" x14ac:dyDescent="0.25">
      <c r="A1097" s="148" t="s">
        <v>442</v>
      </c>
      <c r="B1097" s="235" t="str">
        <f t="shared" si="20"/>
        <v>2124</v>
      </c>
      <c r="C1097" s="151" t="s">
        <v>626</v>
      </c>
      <c r="D1097" s="148">
        <v>0</v>
      </c>
      <c r="E1097" s="148">
        <v>0</v>
      </c>
      <c r="F1097" s="148">
        <v>0</v>
      </c>
      <c r="G1097" s="148">
        <v>0</v>
      </c>
      <c r="H1097" s="148">
        <v>0</v>
      </c>
    </row>
    <row r="1098" spans="1:8" ht="15.75" x14ac:dyDescent="0.25">
      <c r="A1098" s="148" t="s">
        <v>444</v>
      </c>
      <c r="B1098" s="235" t="str">
        <f t="shared" si="20"/>
        <v>2225</v>
      </c>
      <c r="C1098" s="151" t="s">
        <v>627</v>
      </c>
      <c r="D1098" s="148">
        <v>29218.73</v>
      </c>
      <c r="E1098" s="148">
        <v>0</v>
      </c>
      <c r="F1098" s="148">
        <v>29218.73</v>
      </c>
      <c r="G1098" s="148">
        <v>0</v>
      </c>
      <c r="H1098" s="148">
        <v>29218.73</v>
      </c>
    </row>
    <row r="1099" spans="1:8" ht="15.75" x14ac:dyDescent="0.25">
      <c r="A1099" s="148" t="s">
        <v>446</v>
      </c>
      <c r="B1099" s="235" t="str">
        <f t="shared" si="20"/>
        <v>2325</v>
      </c>
      <c r="C1099" s="151" t="s">
        <v>628</v>
      </c>
      <c r="D1099" s="148">
        <v>41024.050000000003</v>
      </c>
      <c r="E1099" s="148">
        <v>0</v>
      </c>
      <c r="F1099" s="148">
        <v>41024.050000000003</v>
      </c>
      <c r="G1099" s="148">
        <v>0</v>
      </c>
      <c r="H1099" s="148">
        <v>41024.050000000003</v>
      </c>
    </row>
    <row r="1100" spans="1:8" ht="15.75" x14ac:dyDescent="0.25">
      <c r="A1100" s="148" t="s">
        <v>448</v>
      </c>
      <c r="B1100" s="235" t="str">
        <f t="shared" si="20"/>
        <v>2425</v>
      </c>
      <c r="C1100" s="151" t="s">
        <v>629</v>
      </c>
      <c r="D1100" s="148">
        <v>0</v>
      </c>
      <c r="E1100" s="148">
        <v>0</v>
      </c>
      <c r="F1100" s="148">
        <v>0</v>
      </c>
      <c r="G1100" s="148">
        <v>0</v>
      </c>
      <c r="H1100" s="148">
        <v>0</v>
      </c>
    </row>
    <row r="1101" spans="1:8" ht="15.75" x14ac:dyDescent="0.25">
      <c r="A1101" s="148" t="s">
        <v>450</v>
      </c>
      <c r="B1101" s="235" t="str">
        <f t="shared" si="20"/>
        <v>2504</v>
      </c>
      <c r="C1101" s="165" t="s">
        <v>630</v>
      </c>
      <c r="D1101" s="148">
        <v>0</v>
      </c>
      <c r="E1101" s="148">
        <v>0</v>
      </c>
      <c r="F1101" s="148">
        <v>0</v>
      </c>
      <c r="G1101" s="148">
        <v>0</v>
      </c>
      <c r="H1101" s="148">
        <v>0</v>
      </c>
    </row>
    <row r="1102" spans="1:8" ht="15.75" x14ac:dyDescent="0.25">
      <c r="A1102" s="148" t="s">
        <v>452</v>
      </c>
      <c r="B1102" s="235" t="str">
        <f t="shared" si="20"/>
        <v>2604</v>
      </c>
      <c r="C1102" s="165" t="s">
        <v>631</v>
      </c>
      <c r="D1102" s="148">
        <v>0</v>
      </c>
      <c r="E1102" s="148">
        <v>0</v>
      </c>
      <c r="F1102" s="148">
        <v>0</v>
      </c>
      <c r="G1102" s="148">
        <v>0</v>
      </c>
      <c r="H1102" s="148">
        <v>0</v>
      </c>
    </row>
    <row r="1103" spans="1:8" ht="15.75" x14ac:dyDescent="0.25">
      <c r="A1103" s="148" t="s">
        <v>454</v>
      </c>
      <c r="B1103" s="235" t="str">
        <f t="shared" si="20"/>
        <v>2704</v>
      </c>
      <c r="C1103" s="151" t="s">
        <v>632</v>
      </c>
      <c r="D1103" s="148">
        <v>0</v>
      </c>
      <c r="E1103" s="148">
        <v>0</v>
      </c>
      <c r="F1103" s="148">
        <v>0</v>
      </c>
      <c r="G1103" s="148">
        <v>0</v>
      </c>
      <c r="H1103" s="148">
        <v>0</v>
      </c>
    </row>
    <row r="1104" spans="1:8" ht="15.75" x14ac:dyDescent="0.25">
      <c r="A1104" s="148" t="s">
        <v>456</v>
      </c>
      <c r="B1104" s="235" t="str">
        <f t="shared" si="20"/>
        <v>2824</v>
      </c>
      <c r="C1104" s="151" t="s">
        <v>633</v>
      </c>
      <c r="D1104" s="148">
        <v>0</v>
      </c>
      <c r="E1104" s="148">
        <v>0</v>
      </c>
      <c r="F1104" s="148">
        <v>0</v>
      </c>
      <c r="G1104" s="148">
        <v>0</v>
      </c>
      <c r="H1104" s="148">
        <v>0</v>
      </c>
    </row>
    <row r="1105" spans="1:8" ht="15.75" x14ac:dyDescent="0.25">
      <c r="A1105" s="148" t="s">
        <v>458</v>
      </c>
      <c r="B1105" s="235" t="str">
        <f t="shared" si="20"/>
        <v>2925</v>
      </c>
      <c r="C1105" s="165" t="s">
        <v>634</v>
      </c>
      <c r="D1105" s="148">
        <v>467.83000000000004</v>
      </c>
      <c r="E1105" s="148">
        <v>0</v>
      </c>
      <c r="F1105" s="148">
        <v>467.83000000000004</v>
      </c>
      <c r="G1105" s="148">
        <v>0</v>
      </c>
      <c r="H1105" s="148">
        <v>467.83000000000004</v>
      </c>
    </row>
    <row r="1106" spans="1:8" ht="15.75" x14ac:dyDescent="0.25">
      <c r="A1106" s="148" t="s">
        <v>460</v>
      </c>
      <c r="B1106" s="235" t="str">
        <f t="shared" si="20"/>
        <v>3025</v>
      </c>
      <c r="C1106" s="165" t="s">
        <v>635</v>
      </c>
      <c r="D1106" s="148">
        <v>8132.7099999999991</v>
      </c>
      <c r="E1106" s="148">
        <v>0</v>
      </c>
      <c r="F1106" s="148">
        <v>8132.7099999999991</v>
      </c>
      <c r="G1106" s="148">
        <v>0</v>
      </c>
      <c r="H1106" s="148">
        <v>8132.7099999999991</v>
      </c>
    </row>
    <row r="1107" spans="1:8" ht="15.75" x14ac:dyDescent="0.25">
      <c r="A1107" s="148" t="s">
        <v>462</v>
      </c>
      <c r="B1107" s="235" t="str">
        <f t="shared" si="20"/>
        <v>3225</v>
      </c>
      <c r="C1107" s="151" t="s">
        <v>636</v>
      </c>
      <c r="D1107" s="148">
        <v>2041.2</v>
      </c>
      <c r="E1107" s="148">
        <v>0</v>
      </c>
      <c r="F1107" s="148">
        <v>2041.2</v>
      </c>
      <c r="G1107" s="148">
        <v>0</v>
      </c>
      <c r="H1107" s="148">
        <v>2041.2</v>
      </c>
    </row>
    <row r="1108" spans="1:8" ht="15.75" x14ac:dyDescent="0.25">
      <c r="A1108" s="148" t="s">
        <v>464</v>
      </c>
      <c r="B1108" s="235" t="str">
        <f t="shared" si="20"/>
        <v>3304</v>
      </c>
      <c r="C1108" s="165" t="s">
        <v>637</v>
      </c>
      <c r="D1108" s="148">
        <v>0</v>
      </c>
      <c r="E1108" s="148">
        <v>0</v>
      </c>
      <c r="F1108" s="148">
        <v>0</v>
      </c>
      <c r="G1108" s="148">
        <v>0</v>
      </c>
      <c r="H1108" s="148">
        <v>0</v>
      </c>
    </row>
    <row r="1109" spans="1:8" ht="15.75" x14ac:dyDescent="0.25">
      <c r="A1109" s="148" t="s">
        <v>466</v>
      </c>
      <c r="B1109" s="235" t="str">
        <f t="shared" si="20"/>
        <v>3425</v>
      </c>
      <c r="C1109" s="151" t="s">
        <v>638</v>
      </c>
      <c r="D1109" s="148">
        <v>335.78</v>
      </c>
      <c r="E1109" s="148">
        <v>0</v>
      </c>
      <c r="F1109" s="148">
        <v>335.78</v>
      </c>
      <c r="G1109" s="148">
        <v>0</v>
      </c>
      <c r="H1109" s="148">
        <v>335.78</v>
      </c>
    </row>
    <row r="1110" spans="1:8" ht="15.75" x14ac:dyDescent="0.25">
      <c r="A1110" s="148" t="s">
        <v>468</v>
      </c>
      <c r="B1110" s="235" t="str">
        <f t="shared" si="20"/>
        <v>3525</v>
      </c>
      <c r="C1110" s="151" t="s">
        <v>639</v>
      </c>
      <c r="D1110" s="148">
        <v>0</v>
      </c>
      <c r="E1110" s="148">
        <v>0</v>
      </c>
      <c r="F1110" s="148">
        <v>0</v>
      </c>
      <c r="G1110" s="148">
        <v>0</v>
      </c>
      <c r="H1110" s="148">
        <v>0</v>
      </c>
    </row>
    <row r="1111" spans="1:8" ht="15.75" x14ac:dyDescent="0.25">
      <c r="A1111" s="148" t="s">
        <v>470</v>
      </c>
      <c r="B1111" s="235" t="str">
        <f t="shared" si="20"/>
        <v>3614</v>
      </c>
      <c r="C1111" s="151" t="s">
        <v>640</v>
      </c>
      <c r="D1111" s="148">
        <v>0</v>
      </c>
      <c r="E1111" s="148">
        <v>0</v>
      </c>
      <c r="F1111" s="148">
        <v>0</v>
      </c>
      <c r="G1111" s="148">
        <v>0</v>
      </c>
      <c r="H1111" s="148">
        <v>0</v>
      </c>
    </row>
    <row r="1112" spans="1:8" ht="15.75" x14ac:dyDescent="0.25">
      <c r="A1112" s="148" t="s">
        <v>472</v>
      </c>
      <c r="B1112" s="235" t="str">
        <f t="shared" si="20"/>
        <v>3725</v>
      </c>
      <c r="C1112" s="151" t="s">
        <v>641</v>
      </c>
      <c r="D1112" s="148">
        <v>0</v>
      </c>
      <c r="E1112" s="148">
        <v>0</v>
      </c>
      <c r="F1112" s="148">
        <v>0</v>
      </c>
      <c r="G1112" s="148">
        <v>0</v>
      </c>
      <c r="H1112" s="148">
        <v>0</v>
      </c>
    </row>
    <row r="1113" spans="1:8" ht="15.75" x14ac:dyDescent="0.25">
      <c r="A1113" s="148" t="s">
        <v>474</v>
      </c>
      <c r="B1113" s="235" t="str">
        <f t="shared" si="20"/>
        <v>3813</v>
      </c>
      <c r="C1113" s="151" t="s">
        <v>642</v>
      </c>
      <c r="D1113" s="148">
        <v>0</v>
      </c>
      <c r="E1113" s="148">
        <v>0</v>
      </c>
      <c r="F1113" s="148">
        <v>0</v>
      </c>
      <c r="G1113" s="148">
        <v>0</v>
      </c>
      <c r="H1113" s="148">
        <v>0</v>
      </c>
    </row>
    <row r="1114" spans="1:8" ht="15.75" x14ac:dyDescent="0.25">
      <c r="A1114" s="148" t="s">
        <v>476</v>
      </c>
      <c r="B1114" s="235" t="str">
        <f t="shared" si="20"/>
        <v>3925</v>
      </c>
      <c r="C1114" s="151" t="s">
        <v>643</v>
      </c>
      <c r="D1114" s="148">
        <v>0</v>
      </c>
      <c r="E1114" s="148">
        <v>0</v>
      </c>
      <c r="F1114" s="148">
        <v>0</v>
      </c>
      <c r="G1114" s="148">
        <v>0</v>
      </c>
      <c r="H1114" s="148">
        <v>0</v>
      </c>
    </row>
    <row r="1115" spans="1:8" ht="15.75" x14ac:dyDescent="0.25">
      <c r="A1115" s="148" t="s">
        <v>478</v>
      </c>
      <c r="B1115" s="235" t="str">
        <f t="shared" si="20"/>
        <v>4019</v>
      </c>
      <c r="C1115" s="151" t="s">
        <v>644</v>
      </c>
      <c r="D1115" s="148">
        <v>417.94</v>
      </c>
      <c r="E1115" s="148">
        <v>0</v>
      </c>
      <c r="F1115" s="148">
        <v>417.94</v>
      </c>
      <c r="G1115" s="148">
        <v>0</v>
      </c>
      <c r="H1115" s="148">
        <v>417.94</v>
      </c>
    </row>
    <row r="1116" spans="1:8" ht="15.75" x14ac:dyDescent="0.25">
      <c r="A1116" s="148" t="s">
        <v>481</v>
      </c>
      <c r="B1116" s="235" t="str">
        <f t="shared" si="20"/>
        <v>4125</v>
      </c>
      <c r="C1116" s="165" t="s">
        <v>484</v>
      </c>
      <c r="D1116" s="148">
        <v>197475.95</v>
      </c>
      <c r="E1116" s="148">
        <v>0</v>
      </c>
      <c r="F1116" s="148">
        <v>197475.95</v>
      </c>
      <c r="G1116" s="148">
        <v>0</v>
      </c>
      <c r="H1116" s="148">
        <v>197475.95</v>
      </c>
    </row>
    <row r="1117" spans="1:8" ht="15.75" x14ac:dyDescent="0.25">
      <c r="A1117" s="148" t="s">
        <v>481</v>
      </c>
      <c r="B1117" s="235" t="str">
        <f t="shared" si="20"/>
        <v>4101A</v>
      </c>
      <c r="C1117" s="165" t="s">
        <v>645</v>
      </c>
      <c r="D1117" s="148">
        <v>0</v>
      </c>
      <c r="E1117" s="148">
        <v>0</v>
      </c>
      <c r="F1117" s="148">
        <v>0</v>
      </c>
      <c r="G1117" s="148">
        <v>0</v>
      </c>
      <c r="H1117" s="148">
        <v>0</v>
      </c>
    </row>
    <row r="1118" spans="1:8" ht="15.75" x14ac:dyDescent="0.25">
      <c r="A1118" s="148" t="s">
        <v>485</v>
      </c>
      <c r="B1118" s="235" t="str">
        <f t="shared" si="20"/>
        <v>4212</v>
      </c>
      <c r="C1118" s="165" t="s">
        <v>646</v>
      </c>
      <c r="D1118" s="148">
        <v>1373.04</v>
      </c>
      <c r="E1118" s="148">
        <v>0</v>
      </c>
      <c r="F1118" s="148">
        <v>1373.04</v>
      </c>
      <c r="G1118" s="148">
        <v>0</v>
      </c>
      <c r="H1118" s="148">
        <v>1373.04</v>
      </c>
    </row>
    <row r="1119" spans="1:8" ht="15.75" x14ac:dyDescent="0.25">
      <c r="A1119" s="148" t="s">
        <v>248</v>
      </c>
      <c r="B1119" s="235" t="str">
        <f t="shared" si="20"/>
        <v>4312</v>
      </c>
      <c r="C1119" s="165" t="s">
        <v>647</v>
      </c>
      <c r="D1119" s="148">
        <v>150885.16999999998</v>
      </c>
      <c r="E1119" s="148">
        <v>0</v>
      </c>
      <c r="F1119" s="148">
        <v>150885.16999999998</v>
      </c>
      <c r="G1119" s="148">
        <v>0</v>
      </c>
      <c r="H1119" s="148">
        <v>150885.16999999998</v>
      </c>
    </row>
    <row r="1120" spans="1:8" ht="15.75" x14ac:dyDescent="0.25">
      <c r="A1120" s="148" t="s">
        <v>248</v>
      </c>
      <c r="B1120" s="235" t="str">
        <f t="shared" si="20"/>
        <v>4301A</v>
      </c>
      <c r="C1120" s="165" t="s">
        <v>648</v>
      </c>
      <c r="D1120" s="148">
        <v>0</v>
      </c>
      <c r="E1120" s="148">
        <v>0</v>
      </c>
      <c r="F1120" s="148">
        <v>0</v>
      </c>
      <c r="G1120" s="148">
        <v>0</v>
      </c>
      <c r="H1120" s="148">
        <v>0</v>
      </c>
    </row>
    <row r="1121" spans="1:8" ht="15.75" x14ac:dyDescent="0.25">
      <c r="A1121" s="148" t="s">
        <v>489</v>
      </c>
      <c r="B1121" s="235" t="str">
        <f t="shared" si="20"/>
        <v>4411</v>
      </c>
      <c r="C1121" s="165" t="s">
        <v>649</v>
      </c>
      <c r="D1121" s="148">
        <v>0</v>
      </c>
      <c r="E1121" s="148">
        <v>0</v>
      </c>
      <c r="F1121" s="148">
        <v>0</v>
      </c>
      <c r="G1121" s="148">
        <v>0</v>
      </c>
      <c r="H1121" s="148">
        <v>0</v>
      </c>
    </row>
    <row r="1122" spans="1:8" ht="15.75" x14ac:dyDescent="0.25">
      <c r="A1122" s="148" t="s">
        <v>491</v>
      </c>
      <c r="B1122" s="235" t="str">
        <f t="shared" si="20"/>
        <v>4512</v>
      </c>
      <c r="C1122" s="165" t="s">
        <v>650</v>
      </c>
      <c r="D1122" s="148">
        <v>0</v>
      </c>
      <c r="E1122" s="148">
        <v>0</v>
      </c>
      <c r="F1122" s="148">
        <v>0</v>
      </c>
      <c r="G1122" s="148">
        <v>0</v>
      </c>
      <c r="H1122" s="148">
        <v>0</v>
      </c>
    </row>
    <row r="1123" spans="1:8" ht="15.75" x14ac:dyDescent="0.25">
      <c r="A1123" s="148" t="s">
        <v>493</v>
      </c>
      <c r="B1123" s="235" t="str">
        <f t="shared" si="20"/>
        <v>4619</v>
      </c>
      <c r="C1123" s="165" t="s">
        <v>651</v>
      </c>
      <c r="D1123" s="148">
        <v>0</v>
      </c>
      <c r="E1123" s="148">
        <v>0</v>
      </c>
      <c r="F1123" s="148">
        <v>0</v>
      </c>
      <c r="G1123" s="148">
        <v>0</v>
      </c>
      <c r="H1123" s="148">
        <v>0</v>
      </c>
    </row>
    <row r="1124" spans="1:8" ht="15.75" x14ac:dyDescent="0.25">
      <c r="A1124" s="148" t="s">
        <v>495</v>
      </c>
      <c r="B1124" s="235" t="str">
        <f t="shared" si="20"/>
        <v>4714</v>
      </c>
      <c r="C1124" s="165" t="s">
        <v>652</v>
      </c>
      <c r="D1124" s="148">
        <v>0</v>
      </c>
      <c r="E1124" s="148">
        <v>0</v>
      </c>
      <c r="F1124" s="148">
        <v>0</v>
      </c>
      <c r="G1124" s="148">
        <v>0</v>
      </c>
      <c r="H1124" s="148">
        <v>0</v>
      </c>
    </row>
    <row r="1125" spans="1:8" ht="15.75" x14ac:dyDescent="0.25">
      <c r="A1125" s="148" t="s">
        <v>497</v>
      </c>
      <c r="B1125" s="235" t="str">
        <f t="shared" si="20"/>
        <v>4818</v>
      </c>
      <c r="C1125" s="165" t="s">
        <v>653</v>
      </c>
      <c r="D1125" s="148">
        <v>17530.43</v>
      </c>
      <c r="E1125" s="148">
        <v>0</v>
      </c>
      <c r="F1125" s="148">
        <v>17530.43</v>
      </c>
      <c r="G1125" s="148">
        <v>0</v>
      </c>
      <c r="H1125" s="148">
        <v>17530.43</v>
      </c>
    </row>
    <row r="1126" spans="1:8" ht="15.75" x14ac:dyDescent="0.25">
      <c r="A1126" s="148" t="s">
        <v>499</v>
      </c>
      <c r="B1126" s="235" t="str">
        <f t="shared" si="20"/>
        <v>4925</v>
      </c>
      <c r="C1126" s="165" t="s">
        <v>654</v>
      </c>
      <c r="D1126" s="148">
        <v>0</v>
      </c>
      <c r="E1126" s="148">
        <v>0</v>
      </c>
      <c r="F1126" s="148">
        <v>0</v>
      </c>
      <c r="G1126" s="148">
        <v>0</v>
      </c>
      <c r="H1126" s="148">
        <v>0</v>
      </c>
    </row>
    <row r="1127" spans="1:8" ht="15.75" x14ac:dyDescent="0.25">
      <c r="A1127" s="148" t="s">
        <v>501</v>
      </c>
      <c r="B1127" s="235" t="str">
        <f t="shared" si="20"/>
        <v>5021</v>
      </c>
      <c r="C1127" s="165" t="s">
        <v>655</v>
      </c>
      <c r="D1127" s="148">
        <v>0</v>
      </c>
      <c r="E1127" s="148">
        <v>0</v>
      </c>
      <c r="F1127" s="148">
        <v>0</v>
      </c>
      <c r="G1127" s="148">
        <v>0</v>
      </c>
      <c r="H1127" s="148">
        <v>0</v>
      </c>
    </row>
    <row r="1128" spans="1:8" ht="15.75" x14ac:dyDescent="0.25">
      <c r="A1128" s="148" t="s">
        <v>503</v>
      </c>
      <c r="B1128" s="235" t="str">
        <f t="shared" si="20"/>
        <v>5119</v>
      </c>
      <c r="C1128" s="165" t="s">
        <v>656</v>
      </c>
      <c r="D1128" s="148">
        <v>38766.65</v>
      </c>
      <c r="E1128" s="148">
        <v>0</v>
      </c>
      <c r="F1128" s="148">
        <v>38766.65</v>
      </c>
      <c r="G1128" s="148">
        <v>0</v>
      </c>
      <c r="H1128" s="148">
        <v>38766.65</v>
      </c>
    </row>
    <row r="1129" spans="1:8" ht="15.75" x14ac:dyDescent="0.25">
      <c r="A1129" s="148" t="s">
        <v>505</v>
      </c>
      <c r="B1129" s="235" t="str">
        <f t="shared" si="20"/>
        <v>5221</v>
      </c>
      <c r="C1129" s="165" t="s">
        <v>657</v>
      </c>
      <c r="D1129" s="148">
        <v>0</v>
      </c>
      <c r="E1129" s="148">
        <v>0</v>
      </c>
      <c r="F1129" s="148">
        <v>0</v>
      </c>
      <c r="G1129" s="148">
        <v>0</v>
      </c>
      <c r="H1129" s="148">
        <v>0</v>
      </c>
    </row>
    <row r="1130" spans="1:8" ht="15.75" x14ac:dyDescent="0.25">
      <c r="A1130" s="148" t="s">
        <v>507</v>
      </c>
      <c r="B1130" s="235" t="str">
        <f t="shared" si="20"/>
        <v>5321</v>
      </c>
      <c r="C1130" s="165" t="s">
        <v>658</v>
      </c>
      <c r="D1130" s="148">
        <v>365</v>
      </c>
      <c r="E1130" s="148">
        <v>0</v>
      </c>
      <c r="F1130" s="148">
        <v>365</v>
      </c>
      <c r="G1130" s="148">
        <v>0</v>
      </c>
      <c r="H1130" s="148">
        <v>365</v>
      </c>
    </row>
    <row r="1131" spans="1:8" ht="15.75" x14ac:dyDescent="0.25">
      <c r="A1131" s="148" t="s">
        <v>270</v>
      </c>
      <c r="B1131" s="235" t="str">
        <f t="shared" si="20"/>
        <v>5411</v>
      </c>
      <c r="C1131" s="165" t="s">
        <v>659</v>
      </c>
      <c r="D1131" s="148">
        <v>0</v>
      </c>
      <c r="E1131" s="148">
        <v>0</v>
      </c>
      <c r="F1131" s="148">
        <v>0</v>
      </c>
      <c r="G1131" s="148">
        <v>0</v>
      </c>
      <c r="H1131" s="148">
        <v>0</v>
      </c>
    </row>
    <row r="1132" spans="1:8" ht="15.75" x14ac:dyDescent="0.25">
      <c r="A1132" s="148" t="s">
        <v>264</v>
      </c>
      <c r="B1132" s="235" t="str">
        <f t="shared" si="20"/>
        <v>5522</v>
      </c>
      <c r="C1132" s="165" t="s">
        <v>660</v>
      </c>
      <c r="D1132" s="148">
        <v>0</v>
      </c>
      <c r="E1132" s="148">
        <v>0</v>
      </c>
      <c r="F1132" s="148">
        <v>0</v>
      </c>
      <c r="G1132" s="148">
        <v>0</v>
      </c>
      <c r="H1132" s="148">
        <v>0</v>
      </c>
    </row>
    <row r="1133" spans="1:8" ht="15.75" x14ac:dyDescent="0.25">
      <c r="A1133" s="148" t="s">
        <v>276</v>
      </c>
      <c r="B1133" s="235" t="str">
        <f t="shared" si="20"/>
        <v>5721</v>
      </c>
      <c r="C1133" s="165" t="s">
        <v>661</v>
      </c>
      <c r="D1133" s="148">
        <v>0</v>
      </c>
      <c r="E1133" s="148">
        <v>0</v>
      </c>
      <c r="F1133" s="148">
        <v>0</v>
      </c>
      <c r="G1133" s="148">
        <v>0</v>
      </c>
      <c r="H1133" s="148">
        <v>0</v>
      </c>
    </row>
    <row r="1134" spans="1:8" ht="15.75" x14ac:dyDescent="0.25">
      <c r="A1134" s="148" t="s">
        <v>512</v>
      </c>
      <c r="B1134" s="235" t="str">
        <f t="shared" si="20"/>
        <v>5801A</v>
      </c>
      <c r="C1134" s="165" t="s">
        <v>662</v>
      </c>
      <c r="D1134" s="148">
        <v>331978.25</v>
      </c>
      <c r="E1134" s="148">
        <v>0</v>
      </c>
      <c r="F1134" s="148">
        <v>331978.25</v>
      </c>
      <c r="G1134" s="148">
        <v>0</v>
      </c>
      <c r="H1134" s="148">
        <v>331978.25</v>
      </c>
    </row>
    <row r="1135" spans="1:8" ht="15.75" x14ac:dyDescent="0.25">
      <c r="A1135" s="148" t="s">
        <v>515</v>
      </c>
      <c r="B1135" s="235" t="str">
        <f t="shared" si="20"/>
        <v>5921</v>
      </c>
      <c r="C1135" s="165" t="s">
        <v>663</v>
      </c>
      <c r="D1135" s="148">
        <v>0</v>
      </c>
      <c r="E1135" s="148">
        <v>0</v>
      </c>
      <c r="F1135" s="148">
        <v>0</v>
      </c>
      <c r="G1135" s="148">
        <v>0</v>
      </c>
      <c r="H1135" s="148">
        <v>0</v>
      </c>
    </row>
    <row r="1136" spans="1:8" ht="15.75" x14ac:dyDescent="0.25">
      <c r="A1136" s="148" t="s">
        <v>274</v>
      </c>
      <c r="B1136" s="235" t="str">
        <f t="shared" si="20"/>
        <v>6021</v>
      </c>
      <c r="C1136" s="151" t="s">
        <v>664</v>
      </c>
      <c r="D1136" s="148">
        <v>0</v>
      </c>
      <c r="E1136" s="148">
        <v>0</v>
      </c>
      <c r="F1136" s="148">
        <v>0</v>
      </c>
      <c r="G1136" s="148">
        <v>0</v>
      </c>
      <c r="H1136" s="148">
        <v>0</v>
      </c>
    </row>
    <row r="1137" spans="1:8" ht="15.75" x14ac:dyDescent="0.25">
      <c r="A1137" s="148" t="s">
        <v>518</v>
      </c>
      <c r="B1137" s="235" t="str">
        <f t="shared" si="20"/>
        <v>6121</v>
      </c>
      <c r="C1137" s="151" t="s">
        <v>665</v>
      </c>
      <c r="D1137" s="148">
        <v>0</v>
      </c>
      <c r="E1137" s="148">
        <v>0</v>
      </c>
      <c r="F1137" s="148">
        <v>0</v>
      </c>
      <c r="G1137" s="148">
        <v>0</v>
      </c>
      <c r="H1137" s="148">
        <v>0</v>
      </c>
    </row>
    <row r="1138" spans="1:8" ht="15.75" x14ac:dyDescent="0.25">
      <c r="A1138" s="148" t="s">
        <v>520</v>
      </c>
      <c r="B1138" s="235" t="str">
        <f t="shared" si="20"/>
        <v>6225</v>
      </c>
      <c r="C1138" s="165" t="s">
        <v>666</v>
      </c>
      <c r="D1138" s="148">
        <v>0</v>
      </c>
      <c r="E1138" s="148">
        <v>0</v>
      </c>
      <c r="F1138" s="148">
        <v>0</v>
      </c>
      <c r="G1138" s="148">
        <v>0</v>
      </c>
      <c r="H1138" s="148">
        <v>0</v>
      </c>
    </row>
    <row r="1139" spans="1:8" ht="15.75" x14ac:dyDescent="0.25">
      <c r="A1139" s="148" t="s">
        <v>522</v>
      </c>
      <c r="B1139" s="235" t="str">
        <f t="shared" si="20"/>
        <v>6325</v>
      </c>
      <c r="C1139" s="165" t="s">
        <v>667</v>
      </c>
      <c r="D1139" s="148">
        <v>0</v>
      </c>
      <c r="E1139" s="148">
        <v>0</v>
      </c>
      <c r="F1139" s="148">
        <v>0</v>
      </c>
      <c r="G1139" s="148">
        <v>0</v>
      </c>
      <c r="H1139" s="148">
        <v>0</v>
      </c>
    </row>
    <row r="1140" spans="1:8" ht="15.75" x14ac:dyDescent="0.25">
      <c r="A1140" s="148" t="s">
        <v>524</v>
      </c>
      <c r="B1140" s="235" t="str">
        <f t="shared" si="20"/>
        <v>6408</v>
      </c>
      <c r="C1140" s="165" t="s">
        <v>668</v>
      </c>
      <c r="D1140" s="148">
        <v>0</v>
      </c>
      <c r="E1140" s="148">
        <v>0</v>
      </c>
      <c r="F1140" s="148">
        <v>0</v>
      </c>
      <c r="G1140" s="148">
        <v>1172.42</v>
      </c>
      <c r="H1140" s="148">
        <v>1172.42</v>
      </c>
    </row>
    <row r="1141" spans="1:8" ht="15.75" x14ac:dyDescent="0.25">
      <c r="A1141" s="148" t="s">
        <v>526</v>
      </c>
      <c r="B1141" s="235" t="str">
        <f t="shared" si="20"/>
        <v>65</v>
      </c>
      <c r="C1141" s="165" t="s">
        <v>669</v>
      </c>
      <c r="D1141" s="148">
        <v>0</v>
      </c>
      <c r="E1141" s="148">
        <v>0</v>
      </c>
      <c r="F1141" s="148">
        <v>0</v>
      </c>
      <c r="G1141" s="148">
        <v>0</v>
      </c>
      <c r="H1141" s="148">
        <v>0</v>
      </c>
    </row>
    <row r="1142" spans="1:8" ht="15.75" x14ac:dyDescent="0.25">
      <c r="A1142" s="148" t="s">
        <v>528</v>
      </c>
      <c r="B1142" s="235" t="str">
        <f t="shared" si="20"/>
        <v>66</v>
      </c>
      <c r="C1142" s="165" t="s">
        <v>670</v>
      </c>
      <c r="D1142" s="148">
        <v>0</v>
      </c>
      <c r="E1142" s="148">
        <v>0</v>
      </c>
      <c r="F1142" s="148">
        <v>0</v>
      </c>
      <c r="G1142" s="148">
        <v>0</v>
      </c>
      <c r="H1142" s="148">
        <v>0</v>
      </c>
    </row>
    <row r="1143" spans="1:8" ht="15.75" x14ac:dyDescent="0.25">
      <c r="A1143" s="148" t="s">
        <v>530</v>
      </c>
      <c r="B1143" s="235" t="str">
        <f t="shared" si="20"/>
        <v>6711</v>
      </c>
      <c r="C1143" s="165" t="s">
        <v>671</v>
      </c>
      <c r="D1143" s="148">
        <v>90.02</v>
      </c>
      <c r="E1143" s="148">
        <v>0</v>
      </c>
      <c r="F1143" s="148">
        <v>90.02</v>
      </c>
      <c r="G1143" s="148">
        <v>0</v>
      </c>
      <c r="H1143" s="148">
        <v>90.02</v>
      </c>
    </row>
    <row r="1144" spans="1:8" ht="15.75" x14ac:dyDescent="0.25">
      <c r="A1144" s="148" t="s">
        <v>672</v>
      </c>
      <c r="B1144" s="235">
        <f t="shared" si="20"/>
        <v>6825</v>
      </c>
      <c r="C1144" s="165">
        <v>6825</v>
      </c>
      <c r="D1144" s="148">
        <v>408.53999999999996</v>
      </c>
      <c r="E1144" s="148">
        <v>0</v>
      </c>
      <c r="F1144" s="148">
        <v>408.53999999999996</v>
      </c>
      <c r="G1144" s="148">
        <v>0</v>
      </c>
      <c r="H1144" s="148">
        <v>408.53999999999996</v>
      </c>
    </row>
    <row r="1145" spans="1:8" ht="15.75" x14ac:dyDescent="0.25">
      <c r="A1145" s="148" t="s">
        <v>535</v>
      </c>
      <c r="B1145" s="235" t="str">
        <f t="shared" si="20"/>
        <v>7209</v>
      </c>
      <c r="C1145" s="165" t="s">
        <v>673</v>
      </c>
      <c r="D1145" s="148">
        <v>696.64</v>
      </c>
      <c r="E1145" s="148">
        <v>0</v>
      </c>
      <c r="F1145" s="148">
        <v>696.64</v>
      </c>
      <c r="G1145" s="148">
        <v>0</v>
      </c>
      <c r="H1145" s="148">
        <v>696.64</v>
      </c>
    </row>
    <row r="1146" spans="1:8" ht="15.75" x14ac:dyDescent="0.25">
      <c r="A1146" s="148" t="s">
        <v>347</v>
      </c>
      <c r="B1146" s="235" t="str">
        <f t="shared" ref="B1146:B1170" si="21">C1146</f>
        <v>7305</v>
      </c>
      <c r="C1146" s="165" t="s">
        <v>674</v>
      </c>
      <c r="D1146" s="148">
        <v>0</v>
      </c>
      <c r="E1146" s="148">
        <v>0</v>
      </c>
      <c r="F1146" s="148">
        <v>0</v>
      </c>
      <c r="G1146" s="148">
        <v>0</v>
      </c>
      <c r="H1146" s="148">
        <v>0</v>
      </c>
    </row>
    <row r="1147" spans="1:8" ht="15.75" x14ac:dyDescent="0.25">
      <c r="A1147" s="148" t="s">
        <v>538</v>
      </c>
      <c r="B1147" s="235" t="str">
        <f t="shared" si="21"/>
        <v>7405</v>
      </c>
      <c r="C1147" s="165" t="s">
        <v>675</v>
      </c>
      <c r="D1147" s="148">
        <v>1348.71</v>
      </c>
      <c r="E1147" s="148">
        <v>0</v>
      </c>
      <c r="F1147" s="148">
        <v>1348.71</v>
      </c>
      <c r="G1147" s="148">
        <v>0</v>
      </c>
      <c r="H1147" s="148">
        <v>1348.71</v>
      </c>
    </row>
    <row r="1148" spans="1:8" ht="15.75" x14ac:dyDescent="0.25">
      <c r="A1148" s="148" t="s">
        <v>538</v>
      </c>
      <c r="B1148" s="235" t="str">
        <f t="shared" si="21"/>
        <v>7401A</v>
      </c>
      <c r="C1148" s="165" t="s">
        <v>676</v>
      </c>
      <c r="D1148" s="148">
        <v>0</v>
      </c>
      <c r="E1148" s="148">
        <v>0</v>
      </c>
      <c r="F1148" s="148">
        <v>0</v>
      </c>
      <c r="G1148" s="148">
        <v>0</v>
      </c>
      <c r="H1148" s="148">
        <v>0</v>
      </c>
    </row>
    <row r="1149" spans="1:8" ht="15.75" x14ac:dyDescent="0.25">
      <c r="A1149" s="148" t="s">
        <v>541</v>
      </c>
      <c r="B1149" s="235" t="str">
        <f t="shared" si="21"/>
        <v>7511</v>
      </c>
      <c r="C1149" s="151" t="s">
        <v>677</v>
      </c>
      <c r="D1149" s="148">
        <v>348.07</v>
      </c>
      <c r="E1149" s="148">
        <v>0</v>
      </c>
      <c r="F1149" s="148">
        <v>348.07</v>
      </c>
      <c r="G1149" s="148">
        <v>0</v>
      </c>
      <c r="H1149" s="148">
        <v>348.07</v>
      </c>
    </row>
    <row r="1150" spans="1:8" ht="15.75" x14ac:dyDescent="0.25">
      <c r="A1150" s="148" t="s">
        <v>541</v>
      </c>
      <c r="B1150" s="235" t="str">
        <f t="shared" si="21"/>
        <v>7501A</v>
      </c>
      <c r="C1150" s="151" t="s">
        <v>678</v>
      </c>
      <c r="D1150" s="148">
        <v>0</v>
      </c>
      <c r="E1150" s="148">
        <v>0</v>
      </c>
      <c r="F1150" s="148">
        <v>0</v>
      </c>
      <c r="G1150" s="148">
        <v>0</v>
      </c>
      <c r="H1150" s="148">
        <v>0</v>
      </c>
    </row>
    <row r="1151" spans="1:8" ht="15.75" x14ac:dyDescent="0.25">
      <c r="A1151" s="148" t="s">
        <v>544</v>
      </c>
      <c r="B1151" s="235" t="str">
        <f t="shared" si="21"/>
        <v>7913</v>
      </c>
      <c r="C1151" s="165" t="s">
        <v>679</v>
      </c>
      <c r="D1151" s="148">
        <v>0</v>
      </c>
      <c r="E1151" s="148">
        <v>0</v>
      </c>
      <c r="F1151" s="148">
        <v>0</v>
      </c>
      <c r="G1151" s="148">
        <v>0</v>
      </c>
      <c r="H1151" s="148">
        <v>0</v>
      </c>
    </row>
    <row r="1152" spans="1:8" ht="15.75" x14ac:dyDescent="0.25">
      <c r="A1152" s="148" t="s">
        <v>680</v>
      </c>
      <c r="B1152" s="235">
        <f t="shared" si="21"/>
        <v>8025</v>
      </c>
      <c r="C1152" s="165">
        <v>8025</v>
      </c>
      <c r="D1152" s="148">
        <v>0</v>
      </c>
      <c r="E1152" s="148">
        <v>0</v>
      </c>
      <c r="F1152" s="148">
        <v>0</v>
      </c>
      <c r="G1152" s="148">
        <v>0</v>
      </c>
      <c r="H1152" s="148">
        <v>0</v>
      </c>
    </row>
    <row r="1153" spans="1:8" ht="15.75" x14ac:dyDescent="0.25">
      <c r="A1153" s="148" t="s">
        <v>548</v>
      </c>
      <c r="B1153" s="235" t="str">
        <f t="shared" si="21"/>
        <v>8125</v>
      </c>
      <c r="C1153" s="165" t="s">
        <v>681</v>
      </c>
      <c r="D1153" s="148">
        <v>0</v>
      </c>
      <c r="E1153" s="148">
        <v>0</v>
      </c>
      <c r="F1153" s="148">
        <v>0</v>
      </c>
      <c r="G1153" s="148">
        <v>0</v>
      </c>
      <c r="H1153" s="148">
        <v>0</v>
      </c>
    </row>
    <row r="1154" spans="1:8" ht="15.75" x14ac:dyDescent="0.25">
      <c r="A1154" s="148" t="s">
        <v>553</v>
      </c>
      <c r="B1154" s="235" t="str">
        <f t="shared" si="21"/>
        <v>8811</v>
      </c>
      <c r="C1154" s="165" t="s">
        <v>682</v>
      </c>
      <c r="D1154" s="148">
        <v>0</v>
      </c>
      <c r="E1154" s="148">
        <v>0</v>
      </c>
      <c r="F1154" s="148">
        <v>0</v>
      </c>
      <c r="G1154" s="148">
        <v>0</v>
      </c>
      <c r="H1154" s="148">
        <v>0</v>
      </c>
    </row>
    <row r="1155" spans="1:8" ht="15.75" x14ac:dyDescent="0.25">
      <c r="A1155" s="148" t="s">
        <v>555</v>
      </c>
      <c r="B1155" s="235" t="str">
        <f t="shared" si="21"/>
        <v>9025</v>
      </c>
      <c r="C1155" s="151" t="s">
        <v>683</v>
      </c>
      <c r="D1155" s="148">
        <v>0</v>
      </c>
      <c r="E1155" s="148">
        <v>0</v>
      </c>
      <c r="F1155" s="148">
        <v>0</v>
      </c>
      <c r="G1155" s="148">
        <v>0</v>
      </c>
      <c r="H1155" s="148">
        <v>0</v>
      </c>
    </row>
    <row r="1156" spans="1:8" ht="15.75" x14ac:dyDescent="0.25">
      <c r="A1156" s="148" t="s">
        <v>557</v>
      </c>
      <c r="B1156" s="235" t="str">
        <f t="shared" si="21"/>
        <v>9202</v>
      </c>
      <c r="C1156" s="151" t="s">
        <v>684</v>
      </c>
      <c r="D1156" s="148">
        <v>0</v>
      </c>
      <c r="E1156" s="148">
        <v>0</v>
      </c>
      <c r="F1156" s="148">
        <v>0</v>
      </c>
      <c r="G1156" s="148">
        <v>0</v>
      </c>
      <c r="H1156" s="148">
        <v>0</v>
      </c>
    </row>
    <row r="1157" spans="1:8" ht="15.75" x14ac:dyDescent="0.25">
      <c r="A1157" s="148" t="s">
        <v>559</v>
      </c>
      <c r="B1157" s="235" t="str">
        <f t="shared" si="21"/>
        <v>9302</v>
      </c>
      <c r="C1157" s="151" t="s">
        <v>685</v>
      </c>
      <c r="D1157" s="148">
        <v>0</v>
      </c>
      <c r="E1157" s="148">
        <v>0</v>
      </c>
      <c r="F1157" s="148">
        <v>0</v>
      </c>
      <c r="G1157" s="148">
        <v>0</v>
      </c>
      <c r="H1157" s="148">
        <v>0</v>
      </c>
    </row>
    <row r="1158" spans="1:8" ht="15.75" x14ac:dyDescent="0.25">
      <c r="A1158" s="148" t="s">
        <v>561</v>
      </c>
      <c r="B1158" s="235" t="str">
        <f t="shared" si="21"/>
        <v>9425</v>
      </c>
      <c r="C1158" s="151" t="s">
        <v>686</v>
      </c>
      <c r="D1158" s="148">
        <v>109.15</v>
      </c>
      <c r="E1158" s="148">
        <v>0</v>
      </c>
      <c r="F1158" s="148">
        <v>109.15</v>
      </c>
      <c r="G1158" s="148">
        <v>0</v>
      </c>
      <c r="H1158" s="148">
        <v>109.15</v>
      </c>
    </row>
    <row r="1159" spans="1:8" ht="15.75" x14ac:dyDescent="0.25">
      <c r="A1159" s="148" t="s">
        <v>563</v>
      </c>
      <c r="B1159" s="235" t="str">
        <f t="shared" si="21"/>
        <v>9601A</v>
      </c>
      <c r="C1159" s="151" t="s">
        <v>687</v>
      </c>
      <c r="D1159" s="148">
        <v>0</v>
      </c>
      <c r="E1159" s="148">
        <v>0</v>
      </c>
      <c r="F1159" s="148">
        <v>0</v>
      </c>
      <c r="G1159" s="148">
        <v>0</v>
      </c>
      <c r="H1159" s="148">
        <v>0</v>
      </c>
    </row>
    <row r="1160" spans="1:8" ht="15.75" x14ac:dyDescent="0.25">
      <c r="A1160" s="148" t="s">
        <v>566</v>
      </c>
      <c r="B1160" s="235" t="str">
        <f t="shared" si="21"/>
        <v>9701A</v>
      </c>
      <c r="C1160" s="151" t="s">
        <v>688</v>
      </c>
      <c r="D1160" s="148">
        <v>0</v>
      </c>
      <c r="E1160" s="148">
        <v>0</v>
      </c>
      <c r="F1160" s="148">
        <v>0</v>
      </c>
      <c r="G1160" s="148">
        <v>0</v>
      </c>
      <c r="H1160" s="148">
        <v>0</v>
      </c>
    </row>
    <row r="1161" spans="1:8" ht="15.75" x14ac:dyDescent="0.25">
      <c r="A1161" s="148" t="s">
        <v>566</v>
      </c>
      <c r="B1161" s="235" t="str">
        <f t="shared" si="21"/>
        <v>9801A</v>
      </c>
      <c r="C1161" s="151" t="s">
        <v>689</v>
      </c>
      <c r="D1161" s="148">
        <v>11124053.9</v>
      </c>
      <c r="E1161" s="148">
        <v>-684520.83000000007</v>
      </c>
      <c r="F1161" s="148">
        <v>10439533.07</v>
      </c>
      <c r="G1161" s="148">
        <v>0</v>
      </c>
      <c r="H1161" s="148">
        <v>10439533.07</v>
      </c>
    </row>
    <row r="1162" spans="1:8" ht="15.75" x14ac:dyDescent="0.25">
      <c r="A1162" s="148" t="s">
        <v>607</v>
      </c>
      <c r="B1162" s="235" t="str">
        <f t="shared" si="21"/>
        <v>9818A1</v>
      </c>
      <c r="C1162" s="166" t="s">
        <v>608</v>
      </c>
      <c r="D1162" s="148"/>
      <c r="E1162" s="148">
        <v>0</v>
      </c>
      <c r="F1162" s="148">
        <v>0</v>
      </c>
      <c r="G1162" s="148">
        <v>0</v>
      </c>
      <c r="H1162" s="148">
        <v>0</v>
      </c>
    </row>
    <row r="1163" spans="1:8" ht="15.75" x14ac:dyDescent="0.25">
      <c r="A1163" s="148" t="s">
        <v>609</v>
      </c>
      <c r="B1163" s="235" t="str">
        <f t="shared" si="21"/>
        <v>9818A2</v>
      </c>
      <c r="C1163" s="166" t="s">
        <v>610</v>
      </c>
      <c r="D1163" s="148"/>
      <c r="E1163" s="148">
        <v>0</v>
      </c>
      <c r="F1163" s="148">
        <v>0</v>
      </c>
      <c r="G1163" s="148">
        <v>0</v>
      </c>
      <c r="H1163" s="148">
        <v>0</v>
      </c>
    </row>
    <row r="1164" spans="1:8" ht="15.75" x14ac:dyDescent="0.25">
      <c r="A1164" s="148" t="s">
        <v>567</v>
      </c>
      <c r="B1164" s="235" t="str">
        <f t="shared" si="21"/>
        <v>BB</v>
      </c>
      <c r="C1164" s="151" t="s">
        <v>587</v>
      </c>
      <c r="D1164" s="148">
        <v>0</v>
      </c>
      <c r="E1164" s="148">
        <v>0</v>
      </c>
      <c r="F1164" s="148">
        <v>0</v>
      </c>
      <c r="G1164" s="148">
        <v>0</v>
      </c>
      <c r="H1164" s="148">
        <v>0</v>
      </c>
    </row>
    <row r="1165" spans="1:8" ht="15.75" x14ac:dyDescent="0.25">
      <c r="A1165" s="148" t="s">
        <v>569</v>
      </c>
      <c r="B1165" s="235" t="str">
        <f t="shared" si="21"/>
        <v>AA</v>
      </c>
      <c r="C1165" s="230" t="s">
        <v>570</v>
      </c>
      <c r="D1165" s="148"/>
      <c r="E1165" s="148">
        <v>0</v>
      </c>
      <c r="F1165" s="148">
        <v>0</v>
      </c>
      <c r="G1165" s="148">
        <v>0</v>
      </c>
      <c r="H1165" s="148">
        <v>0</v>
      </c>
    </row>
    <row r="1166" spans="1:8" ht="15.75" x14ac:dyDescent="0.25">
      <c r="A1166" s="148" t="s">
        <v>571</v>
      </c>
      <c r="B1166" s="235">
        <f t="shared" si="21"/>
        <v>0</v>
      </c>
      <c r="C1166" s="148"/>
      <c r="D1166" s="148"/>
      <c r="E1166" s="148">
        <v>0</v>
      </c>
      <c r="F1166" s="148">
        <v>0</v>
      </c>
      <c r="G1166" s="148">
        <v>0</v>
      </c>
      <c r="H1166" s="148">
        <v>0</v>
      </c>
    </row>
    <row r="1167" spans="1:8" ht="15.75" x14ac:dyDescent="0.25">
      <c r="A1167" s="148" t="s">
        <v>572</v>
      </c>
      <c r="B1167" s="235">
        <f t="shared" si="21"/>
        <v>0</v>
      </c>
      <c r="C1167" s="148"/>
      <c r="D1167" s="148"/>
      <c r="E1167" s="148">
        <v>0</v>
      </c>
      <c r="F1167" s="148">
        <v>0</v>
      </c>
      <c r="G1167" s="148">
        <v>0</v>
      </c>
      <c r="H1167" s="148">
        <v>0</v>
      </c>
    </row>
    <row r="1168" spans="1:8" ht="15.75" x14ac:dyDescent="0.25">
      <c r="A1168" s="148" t="s">
        <v>300</v>
      </c>
      <c r="B1168" s="235" t="str">
        <f t="shared" si="21"/>
        <v>QQ</v>
      </c>
      <c r="C1168" s="230" t="s">
        <v>573</v>
      </c>
      <c r="D1168" s="148"/>
      <c r="E1168" s="148">
        <v>0</v>
      </c>
      <c r="F1168" s="148">
        <v>0</v>
      </c>
      <c r="G1168" s="148">
        <v>0</v>
      </c>
      <c r="H1168" s="148">
        <v>0</v>
      </c>
    </row>
    <row r="1169" spans="1:8" ht="15.75" x14ac:dyDescent="0.25">
      <c r="A1169" s="148" t="s">
        <v>574</v>
      </c>
      <c r="B1169" s="235">
        <f t="shared" si="21"/>
        <v>0</v>
      </c>
      <c r="C1169" s="148"/>
      <c r="D1169" s="148"/>
      <c r="E1169" s="148">
        <v>0</v>
      </c>
      <c r="F1169" s="148">
        <v>0</v>
      </c>
      <c r="G1169" s="148">
        <v>0</v>
      </c>
      <c r="H1169" s="148">
        <v>0</v>
      </c>
    </row>
    <row r="1170" spans="1:8" ht="15.75" x14ac:dyDescent="0.25">
      <c r="A1170" s="148" t="s">
        <v>575</v>
      </c>
      <c r="B1170" s="235" t="str">
        <f t="shared" si="21"/>
        <v>RB</v>
      </c>
      <c r="C1170" s="230" t="s">
        <v>576</v>
      </c>
      <c r="D1170" s="148"/>
      <c r="E1170" s="148">
        <v>0</v>
      </c>
      <c r="F1170" s="148">
        <v>0</v>
      </c>
      <c r="G1170" s="148">
        <v>0</v>
      </c>
      <c r="H1170" s="148">
        <v>0</v>
      </c>
    </row>
    <row r="1171" spans="1:8" ht="15.75" x14ac:dyDescent="0.25">
      <c r="A1171" s="148"/>
      <c r="B1171" s="235"/>
      <c r="C1171" s="162"/>
      <c r="D1171" s="152" t="s">
        <v>577</v>
      </c>
      <c r="E1171" s="152" t="s">
        <v>577</v>
      </c>
      <c r="F1171" s="152" t="s">
        <v>577</v>
      </c>
      <c r="G1171" s="152" t="s">
        <v>577</v>
      </c>
      <c r="H1171" s="152" t="s">
        <v>577</v>
      </c>
    </row>
    <row r="1172" spans="1:8" ht="15.75" x14ac:dyDescent="0.25">
      <c r="A1172" s="148" t="s">
        <v>578</v>
      </c>
      <c r="B1172" s="235"/>
      <c r="C1172" s="162"/>
      <c r="D1172" s="148">
        <v>11960608.02</v>
      </c>
      <c r="E1172" s="148">
        <v>-684520.83000000007</v>
      </c>
      <c r="F1172" s="148">
        <v>11276087.189999999</v>
      </c>
      <c r="G1172" s="148">
        <v>1172.42</v>
      </c>
      <c r="H1172" s="148">
        <v>11277259.609999999</v>
      </c>
    </row>
    <row r="1173" spans="1:8" ht="15.75" x14ac:dyDescent="0.25">
      <c r="A1173" s="148"/>
      <c r="B1173" s="235"/>
      <c r="C1173" s="148"/>
      <c r="D1173" s="152" t="s">
        <v>397</v>
      </c>
      <c r="E1173" s="152" t="s">
        <v>397</v>
      </c>
      <c r="F1173" s="152" t="s">
        <v>397</v>
      </c>
      <c r="G1173" s="152" t="s">
        <v>397</v>
      </c>
      <c r="H1173" s="152" t="s">
        <v>397</v>
      </c>
    </row>
    <row r="1174" spans="1:8" ht="15.75" x14ac:dyDescent="0.25">
      <c r="A1174" s="148"/>
      <c r="B1174" s="235"/>
      <c r="C1174" s="148"/>
      <c r="D1174" s="148"/>
      <c r="E1174" s="148"/>
      <c r="F1174" s="148"/>
      <c r="G1174" s="148"/>
      <c r="H1174" s="148">
        <v>0</v>
      </c>
    </row>
    <row r="1175" spans="1:8" ht="15.75" x14ac:dyDescent="0.25">
      <c r="A1175" s="148"/>
      <c r="B1175" s="235"/>
      <c r="C1175" s="148"/>
      <c r="D1175" s="148"/>
      <c r="E1175" s="148"/>
      <c r="F1175" s="148"/>
      <c r="G1175" s="148"/>
      <c r="H1175" s="148"/>
    </row>
    <row r="1176" spans="1:8" ht="15.75" x14ac:dyDescent="0.25">
      <c r="A1176" s="148"/>
      <c r="B1176" s="235"/>
      <c r="C1176" s="148"/>
      <c r="D1176" s="148"/>
      <c r="E1176" s="148"/>
      <c r="F1176" s="148"/>
      <c r="G1176" s="148"/>
      <c r="H1176" s="148"/>
    </row>
    <row r="1177" spans="1:8" ht="15.75" x14ac:dyDescent="0.25">
      <c r="A1177" s="148"/>
      <c r="B1177" s="235"/>
      <c r="C1177" s="148"/>
      <c r="D1177" s="148"/>
      <c r="E1177" s="148"/>
      <c r="F1177" s="148"/>
      <c r="G1177" s="148"/>
      <c r="H1177" s="148"/>
    </row>
    <row r="1178" spans="1:8" ht="15.75" x14ac:dyDescent="0.25">
      <c r="A1178" s="148"/>
      <c r="B1178" s="235"/>
      <c r="C1178" s="148"/>
      <c r="D1178" s="148"/>
      <c r="E1178" s="148"/>
      <c r="F1178" s="148"/>
      <c r="G1178" s="148"/>
      <c r="H1178" s="148"/>
    </row>
    <row r="1179" spans="1:8" ht="15.75" x14ac:dyDescent="0.25">
      <c r="A1179" s="148"/>
      <c r="B1179" s="235"/>
      <c r="C1179" s="148"/>
      <c r="D1179" s="148"/>
      <c r="E1179" s="148"/>
      <c r="F1179" s="148"/>
      <c r="G1179" s="148"/>
      <c r="H1179" s="148"/>
    </row>
    <row r="1180" spans="1:8" ht="15.75" x14ac:dyDescent="0.25">
      <c r="A1180" s="148"/>
      <c r="B1180" s="235"/>
      <c r="C1180" s="148"/>
      <c r="D1180" s="148"/>
      <c r="E1180" s="148"/>
      <c r="F1180" s="148"/>
      <c r="G1180" s="148"/>
      <c r="H1180" s="148"/>
    </row>
    <row r="1181" spans="1:8" ht="15.75" x14ac:dyDescent="0.25">
      <c r="A1181" s="148"/>
      <c r="B1181" s="235"/>
      <c r="C1181" s="148"/>
      <c r="D1181" s="148"/>
      <c r="E1181" s="148"/>
      <c r="F1181" s="148"/>
      <c r="G1181" s="148"/>
      <c r="H1181" s="148"/>
    </row>
    <row r="1182" spans="1:8" ht="15.75" x14ac:dyDescent="0.25">
      <c r="A1182" s="148"/>
      <c r="B1182" s="235"/>
      <c r="C1182" s="148"/>
      <c r="D1182" s="148"/>
      <c r="E1182" s="148"/>
      <c r="F1182" s="148"/>
      <c r="G1182" s="148"/>
      <c r="H1182" s="148"/>
    </row>
    <row r="1183" spans="1:8" ht="15.75" x14ac:dyDescent="0.25">
      <c r="A1183" s="148"/>
      <c r="B1183" s="235"/>
      <c r="C1183" s="148"/>
      <c r="D1183" s="148" t="s">
        <v>394</v>
      </c>
      <c r="E1183" s="148"/>
      <c r="F1183" s="148"/>
      <c r="G1183" s="148"/>
      <c r="H1183" s="148"/>
    </row>
    <row r="1184" spans="1:8" ht="15.75" x14ac:dyDescent="0.25">
      <c r="A1184" s="148"/>
      <c r="B1184" s="235"/>
      <c r="C1184" s="148"/>
      <c r="D1184" s="148" t="s">
        <v>582</v>
      </c>
      <c r="E1184" s="148"/>
      <c r="F1184" s="148"/>
      <c r="G1184" s="148"/>
      <c r="H1184" s="148"/>
    </row>
    <row r="1185" spans="1:8" ht="15.75" x14ac:dyDescent="0.25">
      <c r="A1185" s="148" t="s">
        <v>601</v>
      </c>
      <c r="B1185" s="235"/>
      <c r="C1185" s="148"/>
      <c r="D1185" s="148"/>
      <c r="E1185" s="153" t="s">
        <v>611</v>
      </c>
      <c r="F1185" s="148"/>
      <c r="G1185" s="148"/>
      <c r="H1185" s="148"/>
    </row>
    <row r="1186" spans="1:8" ht="15.75" x14ac:dyDescent="0.25">
      <c r="A1186" s="152" t="s">
        <v>397</v>
      </c>
      <c r="B1186" s="235"/>
      <c r="C1186" s="160" t="s">
        <v>397</v>
      </c>
      <c r="D1186" s="160" t="s">
        <v>397</v>
      </c>
      <c r="E1186" s="160" t="s">
        <v>397</v>
      </c>
      <c r="F1186" s="160" t="s">
        <v>397</v>
      </c>
      <c r="G1186" s="160" t="s">
        <v>397</v>
      </c>
      <c r="H1186" s="160" t="s">
        <v>397</v>
      </c>
    </row>
    <row r="1187" spans="1:8" ht="15.75" x14ac:dyDescent="0.25">
      <c r="A1187" s="148" t="s">
        <v>398</v>
      </c>
      <c r="B1187" s="235"/>
      <c r="C1187" s="162"/>
      <c r="D1187" s="150" t="s">
        <v>185</v>
      </c>
      <c r="E1187" s="150" t="s">
        <v>185</v>
      </c>
      <c r="F1187" s="150" t="s">
        <v>399</v>
      </c>
      <c r="G1187" s="150" t="s">
        <v>185</v>
      </c>
      <c r="H1187" s="150" t="s">
        <v>400</v>
      </c>
    </row>
    <row r="1188" spans="1:8" ht="15.75" x14ac:dyDescent="0.25">
      <c r="A1188" s="148"/>
      <c r="B1188" s="235"/>
      <c r="C1188" s="162"/>
      <c r="D1188" s="150" t="s">
        <v>401</v>
      </c>
      <c r="E1188" s="150" t="s">
        <v>402</v>
      </c>
      <c r="F1188" s="150" t="s">
        <v>402</v>
      </c>
      <c r="G1188" s="150" t="s">
        <v>403</v>
      </c>
      <c r="H1188" s="150" t="s">
        <v>404</v>
      </c>
    </row>
    <row r="1189" spans="1:8" ht="15.75" x14ac:dyDescent="0.25">
      <c r="A1189" s="148"/>
      <c r="B1189" s="235"/>
      <c r="C1189" s="162"/>
      <c r="D1189" s="150" t="s">
        <v>405</v>
      </c>
      <c r="E1189" s="150" t="s">
        <v>406</v>
      </c>
      <c r="F1189" s="148"/>
      <c r="G1189" s="150" t="s">
        <v>406</v>
      </c>
      <c r="H1189" s="150" t="s">
        <v>583</v>
      </c>
    </row>
    <row r="1190" spans="1:8" ht="15.75" x14ac:dyDescent="0.25">
      <c r="A1190" s="152" t="s">
        <v>397</v>
      </c>
      <c r="B1190" s="235"/>
      <c r="C1190" s="160" t="s">
        <v>397</v>
      </c>
      <c r="D1190" s="160" t="s">
        <v>397</v>
      </c>
      <c r="E1190" s="160" t="s">
        <v>397</v>
      </c>
      <c r="F1190" s="160" t="s">
        <v>397</v>
      </c>
      <c r="G1190" s="160" t="s">
        <v>397</v>
      </c>
      <c r="H1190" s="160" t="s">
        <v>397</v>
      </c>
    </row>
    <row r="1191" spans="1:8" ht="15.75" x14ac:dyDescent="0.25">
      <c r="A1191" s="148" t="s">
        <v>408</v>
      </c>
      <c r="B1191" s="235" t="str">
        <f>C1191</f>
        <v>00</v>
      </c>
      <c r="C1191" s="229" t="s">
        <v>409</v>
      </c>
      <c r="D1191" s="148"/>
      <c r="E1191" s="148">
        <v>0</v>
      </c>
      <c r="F1191" s="148">
        <v>0</v>
      </c>
      <c r="G1191" s="148">
        <v>0</v>
      </c>
      <c r="H1191" s="148">
        <v>0</v>
      </c>
    </row>
    <row r="1192" spans="1:8" ht="15.75" x14ac:dyDescent="0.25">
      <c r="A1192" s="148" t="s">
        <v>410</v>
      </c>
      <c r="B1192" s="235" t="str">
        <f t="shared" ref="B1192:B1255" si="22">C1192</f>
        <v>0202</v>
      </c>
      <c r="C1192" s="165" t="s">
        <v>612</v>
      </c>
      <c r="D1192" s="148">
        <v>0</v>
      </c>
      <c r="E1192" s="148">
        <v>0</v>
      </c>
      <c r="F1192" s="148">
        <v>0</v>
      </c>
      <c r="G1192" s="148">
        <v>0</v>
      </c>
      <c r="H1192" s="148">
        <v>0</v>
      </c>
    </row>
    <row r="1193" spans="1:8" ht="15.75" x14ac:dyDescent="0.25">
      <c r="A1193" s="148" t="s">
        <v>413</v>
      </c>
      <c r="B1193" s="235" t="str">
        <f t="shared" si="22"/>
        <v>0303</v>
      </c>
      <c r="C1193" s="165" t="s">
        <v>613</v>
      </c>
      <c r="D1193" s="148">
        <v>0</v>
      </c>
      <c r="E1193" s="148">
        <v>0</v>
      </c>
      <c r="F1193" s="148">
        <v>0</v>
      </c>
      <c r="G1193" s="148">
        <v>0</v>
      </c>
      <c r="H1193" s="148">
        <v>0</v>
      </c>
    </row>
    <row r="1194" spans="1:8" ht="15.75" x14ac:dyDescent="0.25">
      <c r="A1194" s="148" t="s">
        <v>415</v>
      </c>
      <c r="B1194" s="235" t="str">
        <f t="shared" si="22"/>
        <v>0412</v>
      </c>
      <c r="C1194" s="165" t="s">
        <v>614</v>
      </c>
      <c r="D1194" s="148">
        <v>0</v>
      </c>
      <c r="E1194" s="148">
        <v>0</v>
      </c>
      <c r="F1194" s="148">
        <v>0</v>
      </c>
      <c r="G1194" s="148">
        <v>0</v>
      </c>
      <c r="H1194" s="148">
        <v>0</v>
      </c>
    </row>
    <row r="1195" spans="1:8" ht="15.75" x14ac:dyDescent="0.25">
      <c r="A1195" s="148" t="s">
        <v>417</v>
      </c>
      <c r="B1195" s="235" t="str">
        <f t="shared" si="22"/>
        <v>0521</v>
      </c>
      <c r="C1195" s="151" t="s">
        <v>615</v>
      </c>
      <c r="D1195" s="148">
        <v>0</v>
      </c>
      <c r="E1195" s="148">
        <v>0</v>
      </c>
      <c r="F1195" s="148">
        <v>0</v>
      </c>
      <c r="G1195" s="148">
        <v>0</v>
      </c>
      <c r="H1195" s="148">
        <v>0</v>
      </c>
    </row>
    <row r="1196" spans="1:8" ht="15.75" x14ac:dyDescent="0.25">
      <c r="A1196" s="148" t="s">
        <v>419</v>
      </c>
      <c r="B1196" s="235" t="str">
        <f t="shared" si="22"/>
        <v>0603</v>
      </c>
      <c r="C1196" s="165" t="s">
        <v>616</v>
      </c>
      <c r="D1196" s="148">
        <v>0</v>
      </c>
      <c r="E1196" s="148">
        <v>0</v>
      </c>
      <c r="F1196" s="148">
        <v>0</v>
      </c>
      <c r="G1196" s="148">
        <v>0</v>
      </c>
      <c r="H1196" s="148">
        <v>0</v>
      </c>
    </row>
    <row r="1197" spans="1:8" ht="15.75" x14ac:dyDescent="0.25">
      <c r="A1197" s="148" t="s">
        <v>421</v>
      </c>
      <c r="B1197" s="235" t="str">
        <f t="shared" si="22"/>
        <v>0721</v>
      </c>
      <c r="C1197" s="151" t="s">
        <v>617</v>
      </c>
      <c r="D1197" s="148">
        <v>0</v>
      </c>
      <c r="E1197" s="148">
        <v>0</v>
      </c>
      <c r="F1197" s="148">
        <v>0</v>
      </c>
      <c r="G1197" s="148">
        <v>0</v>
      </c>
      <c r="H1197" s="148">
        <v>0</v>
      </c>
    </row>
    <row r="1198" spans="1:8" ht="15.75" x14ac:dyDescent="0.25">
      <c r="A1198" s="148" t="s">
        <v>423</v>
      </c>
      <c r="B1198" s="235" t="str">
        <f t="shared" si="22"/>
        <v>0803</v>
      </c>
      <c r="C1198" s="151" t="s">
        <v>618</v>
      </c>
      <c r="D1198" s="148">
        <v>0</v>
      </c>
      <c r="E1198" s="148">
        <v>0</v>
      </c>
      <c r="F1198" s="148">
        <v>0</v>
      </c>
      <c r="G1198" s="148">
        <v>0</v>
      </c>
      <c r="H1198" s="148">
        <v>0</v>
      </c>
    </row>
    <row r="1199" spans="1:8" ht="15.75" x14ac:dyDescent="0.25">
      <c r="A1199" s="148" t="s">
        <v>605</v>
      </c>
      <c r="B1199" s="235" t="str">
        <f t="shared" si="22"/>
        <v>1012</v>
      </c>
      <c r="C1199" s="151" t="s">
        <v>619</v>
      </c>
      <c r="D1199" s="148">
        <v>0</v>
      </c>
      <c r="E1199" s="148">
        <v>0</v>
      </c>
      <c r="F1199" s="148">
        <v>0</v>
      </c>
      <c r="G1199" s="148">
        <v>0</v>
      </c>
      <c r="H1199" s="148">
        <v>0</v>
      </c>
    </row>
    <row r="1200" spans="1:8" ht="15.75" x14ac:dyDescent="0.25">
      <c r="A1200" s="148" t="s">
        <v>429</v>
      </c>
      <c r="B1200" s="235" t="str">
        <f t="shared" si="22"/>
        <v>1206</v>
      </c>
      <c r="C1200" s="165" t="s">
        <v>620</v>
      </c>
      <c r="D1200" s="148">
        <v>1888.71</v>
      </c>
      <c r="E1200" s="148">
        <v>0</v>
      </c>
      <c r="F1200" s="148">
        <v>1888.71</v>
      </c>
      <c r="G1200" s="148">
        <v>0</v>
      </c>
      <c r="H1200" s="148">
        <v>1888.71</v>
      </c>
    </row>
    <row r="1201" spans="1:8" ht="15.75" x14ac:dyDescent="0.25">
      <c r="A1201" s="148" t="s">
        <v>432</v>
      </c>
      <c r="B1201" s="235" t="str">
        <f t="shared" si="22"/>
        <v>1312</v>
      </c>
      <c r="C1201" s="165" t="s">
        <v>621</v>
      </c>
      <c r="D1201" s="148">
        <v>0</v>
      </c>
      <c r="E1201" s="148">
        <v>0</v>
      </c>
      <c r="F1201" s="148">
        <v>0</v>
      </c>
      <c r="G1201" s="148">
        <v>0</v>
      </c>
      <c r="H1201" s="148">
        <v>0</v>
      </c>
    </row>
    <row r="1202" spans="1:8" ht="15.75" x14ac:dyDescent="0.25">
      <c r="A1202" s="148" t="s">
        <v>21</v>
      </c>
      <c r="B1202" s="235" t="str">
        <f t="shared" si="22"/>
        <v>1524</v>
      </c>
      <c r="C1202" s="165" t="s">
        <v>622</v>
      </c>
      <c r="D1202" s="148">
        <v>6490</v>
      </c>
      <c r="E1202" s="148">
        <v>0</v>
      </c>
      <c r="F1202" s="148">
        <v>6490</v>
      </c>
      <c r="G1202" s="148">
        <v>0</v>
      </c>
      <c r="H1202" s="148">
        <v>6490</v>
      </c>
    </row>
    <row r="1203" spans="1:8" ht="15.75" x14ac:dyDescent="0.25">
      <c r="A1203" s="148" t="s">
        <v>284</v>
      </c>
      <c r="B1203" s="235" t="str">
        <f t="shared" si="22"/>
        <v>1625</v>
      </c>
      <c r="C1203" s="151" t="s">
        <v>623</v>
      </c>
      <c r="D1203" s="148">
        <v>0</v>
      </c>
      <c r="E1203" s="148">
        <v>0</v>
      </c>
      <c r="F1203" s="148">
        <v>0</v>
      </c>
      <c r="G1203" s="148">
        <v>0</v>
      </c>
      <c r="H1203" s="148">
        <v>0</v>
      </c>
    </row>
    <row r="1204" spans="1:8" ht="15.75" x14ac:dyDescent="0.25">
      <c r="A1204" s="151" t="s">
        <v>436</v>
      </c>
      <c r="B1204" s="235" t="str">
        <f t="shared" si="22"/>
        <v>1712</v>
      </c>
      <c r="C1204" s="151" t="s">
        <v>624</v>
      </c>
      <c r="D1204" s="148">
        <v>0</v>
      </c>
      <c r="E1204" s="148">
        <v>0</v>
      </c>
      <c r="F1204" s="148">
        <v>0</v>
      </c>
      <c r="G1204" s="148">
        <v>0</v>
      </c>
      <c r="H1204" s="148">
        <v>0</v>
      </c>
    </row>
    <row r="1205" spans="1:8" ht="15.75" x14ac:dyDescent="0.25">
      <c r="A1205" s="151" t="s">
        <v>438</v>
      </c>
      <c r="B1205" s="235" t="str">
        <f t="shared" si="22"/>
        <v>1841</v>
      </c>
      <c r="C1205" s="151" t="s">
        <v>439</v>
      </c>
      <c r="D1205" s="148">
        <v>0</v>
      </c>
      <c r="E1205" s="148">
        <v>0</v>
      </c>
      <c r="F1205" s="148">
        <v>0</v>
      </c>
      <c r="G1205" s="148">
        <v>0</v>
      </c>
      <c r="H1205" s="148">
        <v>0</v>
      </c>
    </row>
    <row r="1206" spans="1:8" ht="15.75" x14ac:dyDescent="0.25">
      <c r="A1206" s="148" t="s">
        <v>440</v>
      </c>
      <c r="B1206" s="235" t="str">
        <f t="shared" si="22"/>
        <v>2024</v>
      </c>
      <c r="C1206" s="151" t="s">
        <v>625</v>
      </c>
      <c r="D1206" s="148">
        <v>0</v>
      </c>
      <c r="E1206" s="148">
        <v>0</v>
      </c>
      <c r="F1206" s="148">
        <v>0</v>
      </c>
      <c r="G1206" s="148">
        <v>0</v>
      </c>
      <c r="H1206" s="148">
        <v>0</v>
      </c>
    </row>
    <row r="1207" spans="1:8" ht="15.75" x14ac:dyDescent="0.25">
      <c r="A1207" s="148" t="s">
        <v>442</v>
      </c>
      <c r="B1207" s="235" t="str">
        <f t="shared" si="22"/>
        <v>2124</v>
      </c>
      <c r="C1207" s="151" t="s">
        <v>626</v>
      </c>
      <c r="D1207" s="148">
        <v>0</v>
      </c>
      <c r="E1207" s="148">
        <v>0</v>
      </c>
      <c r="F1207" s="148">
        <v>0</v>
      </c>
      <c r="G1207" s="148">
        <v>0</v>
      </c>
      <c r="H1207" s="148">
        <v>0</v>
      </c>
    </row>
    <row r="1208" spans="1:8" ht="15.75" x14ac:dyDescent="0.25">
      <c r="A1208" s="148" t="s">
        <v>444</v>
      </c>
      <c r="B1208" s="235" t="str">
        <f t="shared" si="22"/>
        <v>2225</v>
      </c>
      <c r="C1208" s="151" t="s">
        <v>627</v>
      </c>
      <c r="D1208" s="148">
        <v>66798.84</v>
      </c>
      <c r="E1208" s="148">
        <v>0</v>
      </c>
      <c r="F1208" s="148">
        <v>66798.84</v>
      </c>
      <c r="G1208" s="148">
        <v>0</v>
      </c>
      <c r="H1208" s="148">
        <v>66798.84</v>
      </c>
    </row>
    <row r="1209" spans="1:8" ht="15.75" x14ac:dyDescent="0.25">
      <c r="A1209" s="148" t="s">
        <v>446</v>
      </c>
      <c r="B1209" s="235" t="str">
        <f t="shared" si="22"/>
        <v>2325</v>
      </c>
      <c r="C1209" s="151" t="s">
        <v>628</v>
      </c>
      <c r="D1209" s="148">
        <v>26510.31</v>
      </c>
      <c r="E1209" s="148">
        <v>0</v>
      </c>
      <c r="F1209" s="148">
        <v>26510.31</v>
      </c>
      <c r="G1209" s="148">
        <v>0</v>
      </c>
      <c r="H1209" s="148">
        <v>26510.31</v>
      </c>
    </row>
    <row r="1210" spans="1:8" ht="15.75" x14ac:dyDescent="0.25">
      <c r="A1210" s="148" t="s">
        <v>448</v>
      </c>
      <c r="B1210" s="235" t="str">
        <f t="shared" si="22"/>
        <v>2425</v>
      </c>
      <c r="C1210" s="151" t="s">
        <v>629</v>
      </c>
      <c r="D1210" s="148">
        <v>0</v>
      </c>
      <c r="E1210" s="148">
        <v>0</v>
      </c>
      <c r="F1210" s="148">
        <v>0</v>
      </c>
      <c r="G1210" s="148">
        <v>0</v>
      </c>
      <c r="H1210" s="148">
        <v>0</v>
      </c>
    </row>
    <row r="1211" spans="1:8" ht="15.75" x14ac:dyDescent="0.25">
      <c r="A1211" s="148" t="s">
        <v>450</v>
      </c>
      <c r="B1211" s="235" t="str">
        <f t="shared" si="22"/>
        <v>2504</v>
      </c>
      <c r="C1211" s="165" t="s">
        <v>630</v>
      </c>
      <c r="D1211" s="148">
        <v>0</v>
      </c>
      <c r="E1211" s="148">
        <v>0</v>
      </c>
      <c r="F1211" s="148">
        <v>0</v>
      </c>
      <c r="G1211" s="148">
        <v>0</v>
      </c>
      <c r="H1211" s="148">
        <v>0</v>
      </c>
    </row>
    <row r="1212" spans="1:8" ht="15.75" x14ac:dyDescent="0.25">
      <c r="A1212" s="148" t="s">
        <v>452</v>
      </c>
      <c r="B1212" s="235" t="str">
        <f t="shared" si="22"/>
        <v>2604</v>
      </c>
      <c r="C1212" s="165" t="s">
        <v>631</v>
      </c>
      <c r="D1212" s="148">
        <v>0</v>
      </c>
      <c r="E1212" s="148">
        <v>0</v>
      </c>
      <c r="F1212" s="148">
        <v>0</v>
      </c>
      <c r="G1212" s="148">
        <v>0</v>
      </c>
      <c r="H1212" s="148">
        <v>0</v>
      </c>
    </row>
    <row r="1213" spans="1:8" ht="15.75" x14ac:dyDescent="0.25">
      <c r="A1213" s="148" t="s">
        <v>454</v>
      </c>
      <c r="B1213" s="235" t="str">
        <f t="shared" si="22"/>
        <v>2704</v>
      </c>
      <c r="C1213" s="151" t="s">
        <v>632</v>
      </c>
      <c r="D1213" s="148">
        <v>0</v>
      </c>
      <c r="E1213" s="148">
        <v>0</v>
      </c>
      <c r="F1213" s="148">
        <v>0</v>
      </c>
      <c r="G1213" s="148">
        <v>0</v>
      </c>
      <c r="H1213" s="148">
        <v>0</v>
      </c>
    </row>
    <row r="1214" spans="1:8" ht="15.75" x14ac:dyDescent="0.25">
      <c r="A1214" s="148" t="s">
        <v>456</v>
      </c>
      <c r="B1214" s="235" t="str">
        <f t="shared" si="22"/>
        <v>2824</v>
      </c>
      <c r="C1214" s="151" t="s">
        <v>633</v>
      </c>
      <c r="D1214" s="148">
        <v>0</v>
      </c>
      <c r="E1214" s="148">
        <v>0</v>
      </c>
      <c r="F1214" s="148">
        <v>0</v>
      </c>
      <c r="G1214" s="148">
        <v>0</v>
      </c>
      <c r="H1214" s="148">
        <v>0</v>
      </c>
    </row>
    <row r="1215" spans="1:8" ht="15.75" x14ac:dyDescent="0.25">
      <c r="A1215" s="148" t="s">
        <v>458</v>
      </c>
      <c r="B1215" s="235" t="str">
        <f t="shared" si="22"/>
        <v>2925</v>
      </c>
      <c r="C1215" s="165" t="s">
        <v>634</v>
      </c>
      <c r="D1215" s="148">
        <v>559.23</v>
      </c>
      <c r="E1215" s="148">
        <v>0</v>
      </c>
      <c r="F1215" s="148">
        <v>559.23</v>
      </c>
      <c r="G1215" s="148">
        <v>0</v>
      </c>
      <c r="H1215" s="148">
        <v>559.23</v>
      </c>
    </row>
    <row r="1216" spans="1:8" ht="15.75" x14ac:dyDescent="0.25">
      <c r="A1216" s="148" t="s">
        <v>460</v>
      </c>
      <c r="B1216" s="235" t="str">
        <f t="shared" si="22"/>
        <v>3025</v>
      </c>
      <c r="C1216" s="165" t="s">
        <v>635</v>
      </c>
      <c r="D1216" s="148">
        <v>8604.9599999999991</v>
      </c>
      <c r="E1216" s="148">
        <v>0</v>
      </c>
      <c r="F1216" s="148">
        <v>8604.9599999999991</v>
      </c>
      <c r="G1216" s="148">
        <v>0</v>
      </c>
      <c r="H1216" s="148">
        <v>8604.9599999999991</v>
      </c>
    </row>
    <row r="1217" spans="1:8" ht="15.75" x14ac:dyDescent="0.25">
      <c r="A1217" s="148" t="s">
        <v>462</v>
      </c>
      <c r="B1217" s="235" t="str">
        <f t="shared" si="22"/>
        <v>3225</v>
      </c>
      <c r="C1217" s="151" t="s">
        <v>636</v>
      </c>
      <c r="D1217" s="148">
        <v>170.1</v>
      </c>
      <c r="E1217" s="148">
        <v>0</v>
      </c>
      <c r="F1217" s="148">
        <v>170.1</v>
      </c>
      <c r="G1217" s="148">
        <v>0</v>
      </c>
      <c r="H1217" s="148">
        <v>170.1</v>
      </c>
    </row>
    <row r="1218" spans="1:8" ht="15.75" x14ac:dyDescent="0.25">
      <c r="A1218" s="148" t="s">
        <v>464</v>
      </c>
      <c r="B1218" s="235" t="str">
        <f t="shared" si="22"/>
        <v>3304</v>
      </c>
      <c r="C1218" s="165" t="s">
        <v>637</v>
      </c>
      <c r="D1218" s="148">
        <v>0</v>
      </c>
      <c r="E1218" s="148">
        <v>0</v>
      </c>
      <c r="F1218" s="148">
        <v>0</v>
      </c>
      <c r="G1218" s="148">
        <v>0</v>
      </c>
      <c r="H1218" s="148">
        <v>0</v>
      </c>
    </row>
    <row r="1219" spans="1:8" ht="15.75" x14ac:dyDescent="0.25">
      <c r="A1219" s="148" t="s">
        <v>466</v>
      </c>
      <c r="B1219" s="235" t="str">
        <f t="shared" si="22"/>
        <v>3425</v>
      </c>
      <c r="C1219" s="151" t="s">
        <v>638</v>
      </c>
      <c r="D1219" s="148">
        <v>111.27</v>
      </c>
      <c r="E1219" s="148">
        <v>0</v>
      </c>
      <c r="F1219" s="148">
        <v>111.27</v>
      </c>
      <c r="G1219" s="148">
        <v>0</v>
      </c>
      <c r="H1219" s="148">
        <v>111.27</v>
      </c>
    </row>
    <row r="1220" spans="1:8" ht="15.75" x14ac:dyDescent="0.25">
      <c r="A1220" s="148" t="s">
        <v>468</v>
      </c>
      <c r="B1220" s="235" t="str">
        <f t="shared" si="22"/>
        <v>3525</v>
      </c>
      <c r="C1220" s="151" t="s">
        <v>639</v>
      </c>
      <c r="D1220" s="148">
        <v>31.08</v>
      </c>
      <c r="E1220" s="148">
        <v>0</v>
      </c>
      <c r="F1220" s="148">
        <v>31.08</v>
      </c>
      <c r="G1220" s="148">
        <v>0</v>
      </c>
      <c r="H1220" s="148">
        <v>31.08</v>
      </c>
    </row>
    <row r="1221" spans="1:8" ht="15.75" x14ac:dyDescent="0.25">
      <c r="A1221" s="148" t="s">
        <v>470</v>
      </c>
      <c r="B1221" s="235" t="str">
        <f t="shared" si="22"/>
        <v>3614</v>
      </c>
      <c r="C1221" s="151" t="s">
        <v>640</v>
      </c>
      <c r="D1221" s="148">
        <v>0</v>
      </c>
      <c r="E1221" s="148">
        <v>0</v>
      </c>
      <c r="F1221" s="148">
        <v>0</v>
      </c>
      <c r="G1221" s="148">
        <v>0</v>
      </c>
      <c r="H1221" s="148">
        <v>0</v>
      </c>
    </row>
    <row r="1222" spans="1:8" ht="15.75" x14ac:dyDescent="0.25">
      <c r="A1222" s="148" t="s">
        <v>472</v>
      </c>
      <c r="B1222" s="235" t="str">
        <f t="shared" si="22"/>
        <v>3725</v>
      </c>
      <c r="C1222" s="151" t="s">
        <v>641</v>
      </c>
      <c r="D1222" s="148">
        <v>0</v>
      </c>
      <c r="E1222" s="148">
        <v>0</v>
      </c>
      <c r="F1222" s="148">
        <v>0</v>
      </c>
      <c r="G1222" s="148">
        <v>0</v>
      </c>
      <c r="H1222" s="148">
        <v>0</v>
      </c>
    </row>
    <row r="1223" spans="1:8" ht="15.75" x14ac:dyDescent="0.25">
      <c r="A1223" s="148" t="s">
        <v>474</v>
      </c>
      <c r="B1223" s="235" t="str">
        <f t="shared" si="22"/>
        <v>3813</v>
      </c>
      <c r="C1223" s="151" t="s">
        <v>642</v>
      </c>
      <c r="D1223" s="148">
        <v>0</v>
      </c>
      <c r="E1223" s="148">
        <v>0</v>
      </c>
      <c r="F1223" s="148">
        <v>0</v>
      </c>
      <c r="G1223" s="148">
        <v>0</v>
      </c>
      <c r="H1223" s="148">
        <v>0</v>
      </c>
    </row>
    <row r="1224" spans="1:8" ht="15.75" x14ac:dyDescent="0.25">
      <c r="A1224" s="148" t="s">
        <v>476</v>
      </c>
      <c r="B1224" s="235" t="str">
        <f t="shared" si="22"/>
        <v>3925</v>
      </c>
      <c r="C1224" s="151" t="s">
        <v>643</v>
      </c>
      <c r="D1224" s="148">
        <v>0</v>
      </c>
      <c r="E1224" s="148">
        <v>0</v>
      </c>
      <c r="F1224" s="148">
        <v>0</v>
      </c>
      <c r="G1224" s="148">
        <v>0</v>
      </c>
      <c r="H1224" s="148">
        <v>0</v>
      </c>
    </row>
    <row r="1225" spans="1:8" ht="15.75" x14ac:dyDescent="0.25">
      <c r="A1225" s="148" t="s">
        <v>478</v>
      </c>
      <c r="B1225" s="235" t="str">
        <f t="shared" si="22"/>
        <v>4019</v>
      </c>
      <c r="C1225" s="151" t="s">
        <v>644</v>
      </c>
      <c r="D1225" s="148">
        <v>0</v>
      </c>
      <c r="E1225" s="148">
        <v>0</v>
      </c>
      <c r="F1225" s="148">
        <v>0</v>
      </c>
      <c r="G1225" s="148">
        <v>0</v>
      </c>
      <c r="H1225" s="148">
        <v>0</v>
      </c>
    </row>
    <row r="1226" spans="1:8" ht="15.75" x14ac:dyDescent="0.25">
      <c r="A1226" s="148" t="s">
        <v>481</v>
      </c>
      <c r="B1226" s="235" t="str">
        <f t="shared" si="22"/>
        <v>4125</v>
      </c>
      <c r="C1226" s="165" t="s">
        <v>484</v>
      </c>
      <c r="D1226" s="148">
        <v>139643.06999999998</v>
      </c>
      <c r="E1226" s="148">
        <v>0</v>
      </c>
      <c r="F1226" s="148">
        <v>139643.06999999998</v>
      </c>
      <c r="G1226" s="148">
        <v>0</v>
      </c>
      <c r="H1226" s="148">
        <v>139643.06999999998</v>
      </c>
    </row>
    <row r="1227" spans="1:8" ht="15.75" x14ac:dyDescent="0.25">
      <c r="A1227" s="148" t="s">
        <v>481</v>
      </c>
      <c r="B1227" s="235" t="str">
        <f t="shared" si="22"/>
        <v>4101A</v>
      </c>
      <c r="C1227" s="165" t="s">
        <v>645</v>
      </c>
      <c r="D1227" s="148">
        <v>0</v>
      </c>
      <c r="E1227" s="148">
        <v>0</v>
      </c>
      <c r="F1227" s="148">
        <v>0</v>
      </c>
      <c r="G1227" s="148">
        <v>0</v>
      </c>
      <c r="H1227" s="148">
        <v>0</v>
      </c>
    </row>
    <row r="1228" spans="1:8" ht="15.75" x14ac:dyDescent="0.25">
      <c r="A1228" s="148" t="s">
        <v>485</v>
      </c>
      <c r="B1228" s="235" t="str">
        <f t="shared" si="22"/>
        <v>4212</v>
      </c>
      <c r="C1228" s="165" t="s">
        <v>646</v>
      </c>
      <c r="D1228" s="148">
        <v>600.54999999999995</v>
      </c>
      <c r="E1228" s="148">
        <v>0</v>
      </c>
      <c r="F1228" s="148">
        <v>600.54999999999995</v>
      </c>
      <c r="G1228" s="148">
        <v>0</v>
      </c>
      <c r="H1228" s="148">
        <v>600.54999999999995</v>
      </c>
    </row>
    <row r="1229" spans="1:8" ht="15.75" x14ac:dyDescent="0.25">
      <c r="A1229" s="148" t="s">
        <v>248</v>
      </c>
      <c r="B1229" s="235" t="str">
        <f t="shared" si="22"/>
        <v>4312</v>
      </c>
      <c r="C1229" s="165" t="s">
        <v>647</v>
      </c>
      <c r="D1229" s="148">
        <v>117479.73999999999</v>
      </c>
      <c r="E1229" s="148">
        <v>0</v>
      </c>
      <c r="F1229" s="148">
        <v>117479.73999999999</v>
      </c>
      <c r="G1229" s="148">
        <v>0</v>
      </c>
      <c r="H1229" s="148">
        <v>117479.73999999999</v>
      </c>
    </row>
    <row r="1230" spans="1:8" ht="15.75" x14ac:dyDescent="0.25">
      <c r="A1230" s="148" t="s">
        <v>248</v>
      </c>
      <c r="B1230" s="235" t="str">
        <f t="shared" si="22"/>
        <v>4301A</v>
      </c>
      <c r="C1230" s="165" t="s">
        <v>648</v>
      </c>
      <c r="D1230" s="148">
        <v>0</v>
      </c>
      <c r="E1230" s="148">
        <v>0</v>
      </c>
      <c r="F1230" s="148">
        <v>0</v>
      </c>
      <c r="G1230" s="148">
        <v>0</v>
      </c>
      <c r="H1230" s="148">
        <v>0</v>
      </c>
    </row>
    <row r="1231" spans="1:8" ht="15.75" x14ac:dyDescent="0.25">
      <c r="A1231" s="148" t="s">
        <v>489</v>
      </c>
      <c r="B1231" s="235" t="str">
        <f t="shared" si="22"/>
        <v>4411</v>
      </c>
      <c r="C1231" s="165" t="s">
        <v>649</v>
      </c>
      <c r="D1231" s="148">
        <v>0</v>
      </c>
      <c r="E1231" s="148">
        <v>0</v>
      </c>
      <c r="F1231" s="148">
        <v>0</v>
      </c>
      <c r="G1231" s="148">
        <v>0</v>
      </c>
      <c r="H1231" s="148">
        <v>0</v>
      </c>
    </row>
    <row r="1232" spans="1:8" ht="15.75" x14ac:dyDescent="0.25">
      <c r="A1232" s="148" t="s">
        <v>491</v>
      </c>
      <c r="B1232" s="235" t="str">
        <f t="shared" si="22"/>
        <v>4512</v>
      </c>
      <c r="C1232" s="165" t="s">
        <v>650</v>
      </c>
      <c r="D1232" s="148">
        <v>0</v>
      </c>
      <c r="E1232" s="148">
        <v>0</v>
      </c>
      <c r="F1232" s="148">
        <v>0</v>
      </c>
      <c r="G1232" s="148">
        <v>0</v>
      </c>
      <c r="H1232" s="148">
        <v>0</v>
      </c>
    </row>
    <row r="1233" spans="1:8" ht="15.75" x14ac:dyDescent="0.25">
      <c r="A1233" s="148" t="s">
        <v>493</v>
      </c>
      <c r="B1233" s="235" t="str">
        <f t="shared" si="22"/>
        <v>4619</v>
      </c>
      <c r="C1233" s="165" t="s">
        <v>651</v>
      </c>
      <c r="D1233" s="148">
        <v>0</v>
      </c>
      <c r="E1233" s="148">
        <v>0</v>
      </c>
      <c r="F1233" s="148">
        <v>0</v>
      </c>
      <c r="G1233" s="148">
        <v>0</v>
      </c>
      <c r="H1233" s="148">
        <v>0</v>
      </c>
    </row>
    <row r="1234" spans="1:8" ht="15.75" x14ac:dyDescent="0.25">
      <c r="A1234" s="148" t="s">
        <v>495</v>
      </c>
      <c r="B1234" s="235" t="str">
        <f t="shared" si="22"/>
        <v>4714</v>
      </c>
      <c r="C1234" s="165" t="s">
        <v>652</v>
      </c>
      <c r="D1234" s="148">
        <v>0</v>
      </c>
      <c r="E1234" s="148">
        <v>0</v>
      </c>
      <c r="F1234" s="148">
        <v>0</v>
      </c>
      <c r="G1234" s="148">
        <v>0</v>
      </c>
      <c r="H1234" s="148">
        <v>0</v>
      </c>
    </row>
    <row r="1235" spans="1:8" ht="15.75" x14ac:dyDescent="0.25">
      <c r="A1235" s="148" t="s">
        <v>497</v>
      </c>
      <c r="B1235" s="235" t="str">
        <f t="shared" si="22"/>
        <v>4818</v>
      </c>
      <c r="C1235" s="165" t="s">
        <v>653</v>
      </c>
      <c r="D1235" s="148">
        <v>18352.580000000002</v>
      </c>
      <c r="E1235" s="148">
        <v>0</v>
      </c>
      <c r="F1235" s="148">
        <v>18352.580000000002</v>
      </c>
      <c r="G1235" s="148">
        <v>0</v>
      </c>
      <c r="H1235" s="148">
        <v>18352.580000000002</v>
      </c>
    </row>
    <row r="1236" spans="1:8" ht="15.75" x14ac:dyDescent="0.25">
      <c r="A1236" s="148" t="s">
        <v>499</v>
      </c>
      <c r="B1236" s="235" t="str">
        <f t="shared" si="22"/>
        <v>4925</v>
      </c>
      <c r="C1236" s="165" t="s">
        <v>654</v>
      </c>
      <c r="D1236" s="148">
        <v>0</v>
      </c>
      <c r="E1236" s="148">
        <v>0</v>
      </c>
      <c r="F1236" s="148">
        <v>0</v>
      </c>
      <c r="G1236" s="148">
        <v>0</v>
      </c>
      <c r="H1236" s="148">
        <v>0</v>
      </c>
    </row>
    <row r="1237" spans="1:8" ht="15.75" x14ac:dyDescent="0.25">
      <c r="A1237" s="148" t="s">
        <v>501</v>
      </c>
      <c r="B1237" s="235" t="str">
        <f t="shared" si="22"/>
        <v>5021</v>
      </c>
      <c r="C1237" s="165" t="s">
        <v>655</v>
      </c>
      <c r="D1237" s="148">
        <v>0</v>
      </c>
      <c r="E1237" s="148">
        <v>0</v>
      </c>
      <c r="F1237" s="148">
        <v>0</v>
      </c>
      <c r="G1237" s="148">
        <v>0</v>
      </c>
      <c r="H1237" s="148">
        <v>0</v>
      </c>
    </row>
    <row r="1238" spans="1:8" ht="15.75" x14ac:dyDescent="0.25">
      <c r="A1238" s="148" t="s">
        <v>503</v>
      </c>
      <c r="B1238" s="235" t="str">
        <f t="shared" si="22"/>
        <v>5119</v>
      </c>
      <c r="C1238" s="165" t="s">
        <v>656</v>
      </c>
      <c r="D1238" s="148">
        <v>36173.479999999996</v>
      </c>
      <c r="E1238" s="148">
        <v>0</v>
      </c>
      <c r="F1238" s="148">
        <v>36173.479999999996</v>
      </c>
      <c r="G1238" s="148">
        <v>0</v>
      </c>
      <c r="H1238" s="148">
        <v>36173.479999999996</v>
      </c>
    </row>
    <row r="1239" spans="1:8" ht="15.75" x14ac:dyDescent="0.25">
      <c r="A1239" s="148" t="s">
        <v>505</v>
      </c>
      <c r="B1239" s="235" t="str">
        <f t="shared" si="22"/>
        <v>5221</v>
      </c>
      <c r="C1239" s="165" t="s">
        <v>657</v>
      </c>
      <c r="D1239" s="148">
        <v>0</v>
      </c>
      <c r="E1239" s="148">
        <v>0</v>
      </c>
      <c r="F1239" s="148">
        <v>0</v>
      </c>
      <c r="G1239" s="148">
        <v>0</v>
      </c>
      <c r="H1239" s="148">
        <v>0</v>
      </c>
    </row>
    <row r="1240" spans="1:8" ht="15.75" x14ac:dyDescent="0.25">
      <c r="A1240" s="148" t="s">
        <v>507</v>
      </c>
      <c r="B1240" s="235" t="str">
        <f t="shared" si="22"/>
        <v>5321</v>
      </c>
      <c r="C1240" s="165" t="s">
        <v>658</v>
      </c>
      <c r="D1240" s="148">
        <v>2972.21</v>
      </c>
      <c r="E1240" s="148">
        <v>0</v>
      </c>
      <c r="F1240" s="148">
        <v>2972.21</v>
      </c>
      <c r="G1240" s="148">
        <v>0</v>
      </c>
      <c r="H1240" s="148">
        <v>2972.21</v>
      </c>
    </row>
    <row r="1241" spans="1:8" ht="15.75" x14ac:dyDescent="0.25">
      <c r="A1241" s="148" t="s">
        <v>270</v>
      </c>
      <c r="B1241" s="235" t="str">
        <f t="shared" si="22"/>
        <v>5411</v>
      </c>
      <c r="C1241" s="165" t="s">
        <v>659</v>
      </c>
      <c r="D1241" s="148">
        <v>0</v>
      </c>
      <c r="E1241" s="148">
        <v>0</v>
      </c>
      <c r="F1241" s="148">
        <v>0</v>
      </c>
      <c r="G1241" s="148">
        <v>0</v>
      </c>
      <c r="H1241" s="148">
        <v>0</v>
      </c>
    </row>
    <row r="1242" spans="1:8" ht="15.75" x14ac:dyDescent="0.25">
      <c r="A1242" s="148" t="s">
        <v>264</v>
      </c>
      <c r="B1242" s="235" t="str">
        <f t="shared" si="22"/>
        <v>5522</v>
      </c>
      <c r="C1242" s="165" t="s">
        <v>660</v>
      </c>
      <c r="D1242" s="148">
        <v>0</v>
      </c>
      <c r="E1242" s="148">
        <v>0</v>
      </c>
      <c r="F1242" s="148">
        <v>0</v>
      </c>
      <c r="G1242" s="148">
        <v>0</v>
      </c>
      <c r="H1242" s="148">
        <v>0</v>
      </c>
    </row>
    <row r="1243" spans="1:8" ht="15.75" x14ac:dyDescent="0.25">
      <c r="A1243" s="148" t="s">
        <v>276</v>
      </c>
      <c r="B1243" s="235" t="str">
        <f t="shared" si="22"/>
        <v>5721</v>
      </c>
      <c r="C1243" s="165" t="s">
        <v>661</v>
      </c>
      <c r="D1243" s="148">
        <v>0</v>
      </c>
      <c r="E1243" s="148">
        <v>0</v>
      </c>
      <c r="F1243" s="148">
        <v>0</v>
      </c>
      <c r="G1243" s="148">
        <v>0</v>
      </c>
      <c r="H1243" s="148">
        <v>0</v>
      </c>
    </row>
    <row r="1244" spans="1:8" ht="15.75" x14ac:dyDescent="0.25">
      <c r="A1244" s="148" t="s">
        <v>512</v>
      </c>
      <c r="B1244" s="235" t="str">
        <f t="shared" si="22"/>
        <v>5801A</v>
      </c>
      <c r="C1244" s="165" t="s">
        <v>662</v>
      </c>
      <c r="D1244" s="148">
        <v>342139.66</v>
      </c>
      <c r="E1244" s="148">
        <v>0</v>
      </c>
      <c r="F1244" s="148">
        <v>342139.66</v>
      </c>
      <c r="G1244" s="148">
        <v>0</v>
      </c>
      <c r="H1244" s="148">
        <v>342139.66</v>
      </c>
    </row>
    <row r="1245" spans="1:8" ht="15.75" x14ac:dyDescent="0.25">
      <c r="A1245" s="148" t="s">
        <v>515</v>
      </c>
      <c r="B1245" s="235" t="str">
        <f t="shared" si="22"/>
        <v>5921</v>
      </c>
      <c r="C1245" s="165" t="s">
        <v>663</v>
      </c>
      <c r="D1245" s="148">
        <v>0</v>
      </c>
      <c r="E1245" s="148">
        <v>0</v>
      </c>
      <c r="F1245" s="148">
        <v>0</v>
      </c>
      <c r="G1245" s="148">
        <v>0</v>
      </c>
      <c r="H1245" s="148">
        <v>0</v>
      </c>
    </row>
    <row r="1246" spans="1:8" ht="15.75" x14ac:dyDescent="0.25">
      <c r="A1246" s="148" t="s">
        <v>274</v>
      </c>
      <c r="B1246" s="235" t="str">
        <f t="shared" si="22"/>
        <v>6021</v>
      </c>
      <c r="C1246" s="151" t="s">
        <v>664</v>
      </c>
      <c r="D1246" s="148">
        <v>0</v>
      </c>
      <c r="E1246" s="148">
        <v>0</v>
      </c>
      <c r="F1246" s="148">
        <v>0</v>
      </c>
      <c r="G1246" s="148">
        <v>0</v>
      </c>
      <c r="H1246" s="148">
        <v>0</v>
      </c>
    </row>
    <row r="1247" spans="1:8" ht="15.75" x14ac:dyDescent="0.25">
      <c r="A1247" s="148" t="s">
        <v>518</v>
      </c>
      <c r="B1247" s="235" t="str">
        <f t="shared" si="22"/>
        <v>6121</v>
      </c>
      <c r="C1247" s="151" t="s">
        <v>665</v>
      </c>
      <c r="D1247" s="148">
        <v>0</v>
      </c>
      <c r="E1247" s="148">
        <v>0</v>
      </c>
      <c r="F1247" s="148">
        <v>0</v>
      </c>
      <c r="G1247" s="148">
        <v>0</v>
      </c>
      <c r="H1247" s="148">
        <v>0</v>
      </c>
    </row>
    <row r="1248" spans="1:8" ht="15.75" x14ac:dyDescent="0.25">
      <c r="A1248" s="148" t="s">
        <v>520</v>
      </c>
      <c r="B1248" s="235" t="str">
        <f t="shared" si="22"/>
        <v>6225</v>
      </c>
      <c r="C1248" s="165" t="s">
        <v>666</v>
      </c>
      <c r="D1248" s="148">
        <v>0</v>
      </c>
      <c r="E1248" s="148">
        <v>0</v>
      </c>
      <c r="F1248" s="148">
        <v>0</v>
      </c>
      <c r="G1248" s="148">
        <v>0</v>
      </c>
      <c r="H1248" s="148">
        <v>0</v>
      </c>
    </row>
    <row r="1249" spans="1:8" ht="15.75" x14ac:dyDescent="0.25">
      <c r="A1249" s="148" t="s">
        <v>522</v>
      </c>
      <c r="B1249" s="235" t="str">
        <f t="shared" si="22"/>
        <v>6325</v>
      </c>
      <c r="C1249" s="165" t="s">
        <v>667</v>
      </c>
      <c r="D1249" s="148">
        <v>0</v>
      </c>
      <c r="E1249" s="148">
        <v>0</v>
      </c>
      <c r="F1249" s="148">
        <v>0</v>
      </c>
      <c r="G1249" s="148">
        <v>0</v>
      </c>
      <c r="H1249" s="148">
        <v>0</v>
      </c>
    </row>
    <row r="1250" spans="1:8" ht="15.75" x14ac:dyDescent="0.25">
      <c r="A1250" s="148" t="s">
        <v>524</v>
      </c>
      <c r="B1250" s="235" t="str">
        <f t="shared" si="22"/>
        <v>6408</v>
      </c>
      <c r="C1250" s="165" t="s">
        <v>668</v>
      </c>
      <c r="D1250" s="148">
        <v>0</v>
      </c>
      <c r="E1250" s="148">
        <v>0</v>
      </c>
      <c r="F1250" s="148">
        <v>0</v>
      </c>
      <c r="G1250" s="148">
        <v>276.33999999999997</v>
      </c>
      <c r="H1250" s="148">
        <v>276.33999999999997</v>
      </c>
    </row>
    <row r="1251" spans="1:8" ht="15.75" x14ac:dyDescent="0.25">
      <c r="A1251" s="148" t="s">
        <v>526</v>
      </c>
      <c r="B1251" s="235" t="str">
        <f t="shared" si="22"/>
        <v>65</v>
      </c>
      <c r="C1251" s="165" t="s">
        <v>669</v>
      </c>
      <c r="D1251" s="148">
        <v>0</v>
      </c>
      <c r="E1251" s="148">
        <v>0</v>
      </c>
      <c r="F1251" s="148">
        <v>0</v>
      </c>
      <c r="G1251" s="148">
        <v>0</v>
      </c>
      <c r="H1251" s="148">
        <v>0</v>
      </c>
    </row>
    <row r="1252" spans="1:8" ht="15.75" x14ac:dyDescent="0.25">
      <c r="A1252" s="148" t="s">
        <v>528</v>
      </c>
      <c r="B1252" s="235" t="str">
        <f t="shared" si="22"/>
        <v>66</v>
      </c>
      <c r="C1252" s="165" t="s">
        <v>670</v>
      </c>
      <c r="D1252" s="148">
        <v>0</v>
      </c>
      <c r="E1252" s="148">
        <v>0</v>
      </c>
      <c r="F1252" s="148">
        <v>0</v>
      </c>
      <c r="G1252" s="148">
        <v>0</v>
      </c>
      <c r="H1252" s="148">
        <v>0</v>
      </c>
    </row>
    <row r="1253" spans="1:8" ht="15.75" x14ac:dyDescent="0.25">
      <c r="A1253" s="148" t="s">
        <v>530</v>
      </c>
      <c r="B1253" s="235" t="str">
        <f t="shared" si="22"/>
        <v>6711</v>
      </c>
      <c r="C1253" s="165" t="s">
        <v>671</v>
      </c>
      <c r="D1253" s="148">
        <v>195.75</v>
      </c>
      <c r="E1253" s="148">
        <v>0</v>
      </c>
      <c r="F1253" s="148">
        <v>195.75</v>
      </c>
      <c r="G1253" s="148">
        <v>0</v>
      </c>
      <c r="H1253" s="148">
        <v>195.75</v>
      </c>
    </row>
    <row r="1254" spans="1:8" ht="15.75" x14ac:dyDescent="0.25">
      <c r="A1254" s="148" t="s">
        <v>672</v>
      </c>
      <c r="B1254" s="235">
        <f t="shared" si="22"/>
        <v>6825</v>
      </c>
      <c r="C1254" s="165">
        <v>6825</v>
      </c>
      <c r="D1254" s="148">
        <v>100.64</v>
      </c>
      <c r="E1254" s="148">
        <v>0</v>
      </c>
      <c r="F1254" s="148">
        <v>100.64</v>
      </c>
      <c r="G1254" s="148">
        <v>0</v>
      </c>
      <c r="H1254" s="148">
        <v>100.64</v>
      </c>
    </row>
    <row r="1255" spans="1:8" ht="15.75" x14ac:dyDescent="0.25">
      <c r="A1255" s="148" t="s">
        <v>535</v>
      </c>
      <c r="B1255" s="235" t="str">
        <f t="shared" si="22"/>
        <v>7209</v>
      </c>
      <c r="C1255" s="165" t="s">
        <v>673</v>
      </c>
      <c r="D1255" s="148">
        <v>1465.3400000000001</v>
      </c>
      <c r="E1255" s="148">
        <v>0</v>
      </c>
      <c r="F1255" s="148">
        <v>1465.3400000000001</v>
      </c>
      <c r="G1255" s="148">
        <v>0</v>
      </c>
      <c r="H1255" s="148">
        <v>1465.3400000000001</v>
      </c>
    </row>
    <row r="1256" spans="1:8" ht="15.75" x14ac:dyDescent="0.25">
      <c r="A1256" s="148" t="s">
        <v>347</v>
      </c>
      <c r="B1256" s="235" t="str">
        <f t="shared" ref="B1256:B1278" si="23">C1256</f>
        <v>7305</v>
      </c>
      <c r="C1256" s="165" t="s">
        <v>674</v>
      </c>
      <c r="D1256" s="148">
        <v>0</v>
      </c>
      <c r="E1256" s="148">
        <v>0</v>
      </c>
      <c r="F1256" s="148">
        <v>0</v>
      </c>
      <c r="G1256" s="148">
        <v>0</v>
      </c>
      <c r="H1256" s="148">
        <v>0</v>
      </c>
    </row>
    <row r="1257" spans="1:8" ht="15.75" x14ac:dyDescent="0.25">
      <c r="A1257" s="148" t="s">
        <v>538</v>
      </c>
      <c r="B1257" s="235" t="str">
        <f t="shared" si="23"/>
        <v>7405</v>
      </c>
      <c r="C1257" s="165" t="s">
        <v>675</v>
      </c>
      <c r="D1257" s="148">
        <v>1535.81</v>
      </c>
      <c r="E1257" s="148">
        <v>0</v>
      </c>
      <c r="F1257" s="148">
        <v>1535.81</v>
      </c>
      <c r="G1257" s="148">
        <v>0</v>
      </c>
      <c r="H1257" s="148">
        <v>1535.81</v>
      </c>
    </row>
    <row r="1258" spans="1:8" ht="15.75" x14ac:dyDescent="0.25">
      <c r="A1258" s="148" t="s">
        <v>538</v>
      </c>
      <c r="B1258" s="235" t="str">
        <f t="shared" si="23"/>
        <v>7401A</v>
      </c>
      <c r="C1258" s="165" t="s">
        <v>676</v>
      </c>
      <c r="D1258" s="148">
        <v>0</v>
      </c>
      <c r="E1258" s="148">
        <v>0</v>
      </c>
      <c r="F1258" s="148">
        <v>0</v>
      </c>
      <c r="G1258" s="148">
        <v>0</v>
      </c>
      <c r="H1258" s="148">
        <v>0</v>
      </c>
    </row>
    <row r="1259" spans="1:8" ht="15.75" x14ac:dyDescent="0.25">
      <c r="A1259" s="148" t="s">
        <v>541</v>
      </c>
      <c r="B1259" s="235" t="str">
        <f t="shared" si="23"/>
        <v>7511</v>
      </c>
      <c r="C1259" s="151" t="s">
        <v>677</v>
      </c>
      <c r="D1259" s="148">
        <v>149.27000000000001</v>
      </c>
      <c r="E1259" s="148">
        <v>0</v>
      </c>
      <c r="F1259" s="148">
        <v>149.27000000000001</v>
      </c>
      <c r="G1259" s="148">
        <v>0</v>
      </c>
      <c r="H1259" s="148">
        <v>149.27000000000001</v>
      </c>
    </row>
    <row r="1260" spans="1:8" ht="15.75" x14ac:dyDescent="0.25">
      <c r="A1260" s="148" t="s">
        <v>541</v>
      </c>
      <c r="B1260" s="235" t="str">
        <f t="shared" si="23"/>
        <v>7501A</v>
      </c>
      <c r="C1260" s="151" t="s">
        <v>678</v>
      </c>
      <c r="D1260" s="148">
        <v>0</v>
      </c>
      <c r="E1260" s="148">
        <v>0</v>
      </c>
      <c r="F1260" s="148">
        <v>0</v>
      </c>
      <c r="G1260" s="148">
        <v>0</v>
      </c>
      <c r="H1260" s="148">
        <v>0</v>
      </c>
    </row>
    <row r="1261" spans="1:8" ht="15.75" x14ac:dyDescent="0.25">
      <c r="A1261" s="148" t="s">
        <v>544</v>
      </c>
      <c r="B1261" s="235" t="str">
        <f t="shared" si="23"/>
        <v>7913</v>
      </c>
      <c r="C1261" s="165" t="s">
        <v>679</v>
      </c>
      <c r="D1261" s="148">
        <v>0</v>
      </c>
      <c r="E1261" s="148">
        <v>0</v>
      </c>
      <c r="F1261" s="148">
        <v>0</v>
      </c>
      <c r="G1261" s="148">
        <v>0</v>
      </c>
      <c r="H1261" s="148">
        <v>0</v>
      </c>
    </row>
    <row r="1262" spans="1:8" ht="15.75" x14ac:dyDescent="0.25">
      <c r="A1262" s="148" t="s">
        <v>680</v>
      </c>
      <c r="B1262" s="235">
        <f t="shared" si="23"/>
        <v>8025</v>
      </c>
      <c r="C1262" s="165">
        <v>8025</v>
      </c>
      <c r="D1262" s="148">
        <v>0</v>
      </c>
      <c r="E1262" s="148">
        <v>0</v>
      </c>
      <c r="F1262" s="148">
        <v>0</v>
      </c>
      <c r="G1262" s="148">
        <v>0</v>
      </c>
      <c r="H1262" s="148">
        <v>0</v>
      </c>
    </row>
    <row r="1263" spans="1:8" ht="15.75" x14ac:dyDescent="0.25">
      <c r="A1263" s="148" t="s">
        <v>548</v>
      </c>
      <c r="B1263" s="235" t="str">
        <f t="shared" si="23"/>
        <v>8125</v>
      </c>
      <c r="C1263" s="165" t="s">
        <v>681</v>
      </c>
      <c r="D1263" s="148">
        <v>0</v>
      </c>
      <c r="E1263" s="148">
        <v>0</v>
      </c>
      <c r="F1263" s="148">
        <v>0</v>
      </c>
      <c r="G1263" s="148">
        <v>0</v>
      </c>
      <c r="H1263" s="148">
        <v>0</v>
      </c>
    </row>
    <row r="1264" spans="1:8" ht="15.75" x14ac:dyDescent="0.25">
      <c r="A1264" s="148" t="s">
        <v>553</v>
      </c>
      <c r="B1264" s="235" t="str">
        <f t="shared" si="23"/>
        <v>8811</v>
      </c>
      <c r="C1264" s="165" t="s">
        <v>682</v>
      </c>
      <c r="D1264" s="148">
        <v>0</v>
      </c>
      <c r="E1264" s="148">
        <v>0</v>
      </c>
      <c r="F1264" s="148">
        <v>0</v>
      </c>
      <c r="G1264" s="148">
        <v>0</v>
      </c>
      <c r="H1264" s="148">
        <v>0</v>
      </c>
    </row>
    <row r="1265" spans="1:8" ht="15.75" x14ac:dyDescent="0.25">
      <c r="A1265" s="148" t="s">
        <v>555</v>
      </c>
      <c r="B1265" s="235" t="str">
        <f t="shared" si="23"/>
        <v>9025</v>
      </c>
      <c r="C1265" s="151" t="s">
        <v>683</v>
      </c>
      <c r="D1265" s="148">
        <v>0</v>
      </c>
      <c r="E1265" s="148">
        <v>0</v>
      </c>
      <c r="F1265" s="148">
        <v>0</v>
      </c>
      <c r="G1265" s="148">
        <v>0</v>
      </c>
      <c r="H1265" s="148">
        <v>0</v>
      </c>
    </row>
    <row r="1266" spans="1:8" ht="15.75" x14ac:dyDescent="0.25">
      <c r="A1266" s="148" t="s">
        <v>557</v>
      </c>
      <c r="B1266" s="235" t="str">
        <f t="shared" si="23"/>
        <v>9202</v>
      </c>
      <c r="C1266" s="151" t="s">
        <v>684</v>
      </c>
      <c r="D1266" s="148">
        <v>0</v>
      </c>
      <c r="E1266" s="148">
        <v>0</v>
      </c>
      <c r="F1266" s="148">
        <v>0</v>
      </c>
      <c r="G1266" s="148">
        <v>0</v>
      </c>
      <c r="H1266" s="148">
        <v>0</v>
      </c>
    </row>
    <row r="1267" spans="1:8" ht="15.75" x14ac:dyDescent="0.25">
      <c r="A1267" s="148" t="s">
        <v>559</v>
      </c>
      <c r="B1267" s="235" t="str">
        <f t="shared" si="23"/>
        <v>9302</v>
      </c>
      <c r="C1267" s="151" t="s">
        <v>685</v>
      </c>
      <c r="D1267" s="148">
        <v>0</v>
      </c>
      <c r="E1267" s="148">
        <v>0</v>
      </c>
      <c r="F1267" s="148">
        <v>0</v>
      </c>
      <c r="G1267" s="148">
        <v>0</v>
      </c>
      <c r="H1267" s="148">
        <v>0</v>
      </c>
    </row>
    <row r="1268" spans="1:8" ht="15.75" x14ac:dyDescent="0.25">
      <c r="A1268" s="148" t="s">
        <v>561</v>
      </c>
      <c r="B1268" s="235" t="str">
        <f t="shared" si="23"/>
        <v>9425</v>
      </c>
      <c r="C1268" s="151" t="s">
        <v>686</v>
      </c>
      <c r="D1268" s="148">
        <v>55.54</v>
      </c>
      <c r="E1268" s="148">
        <v>0</v>
      </c>
      <c r="F1268" s="148">
        <v>55.54</v>
      </c>
      <c r="G1268" s="148">
        <v>0</v>
      </c>
      <c r="H1268" s="148">
        <v>55.54</v>
      </c>
    </row>
    <row r="1269" spans="1:8" ht="15.75" x14ac:dyDescent="0.25">
      <c r="A1269" s="148" t="s">
        <v>563</v>
      </c>
      <c r="B1269" s="235" t="str">
        <f t="shared" si="23"/>
        <v>9601A</v>
      </c>
      <c r="C1269" s="151" t="s">
        <v>687</v>
      </c>
      <c r="D1269" s="148">
        <v>0</v>
      </c>
      <c r="E1269" s="148">
        <v>0</v>
      </c>
      <c r="F1269" s="148">
        <v>0</v>
      </c>
      <c r="G1269" s="148">
        <v>0</v>
      </c>
      <c r="H1269" s="148">
        <v>0</v>
      </c>
    </row>
    <row r="1270" spans="1:8" ht="15.75" x14ac:dyDescent="0.25">
      <c r="A1270" s="148" t="s">
        <v>566</v>
      </c>
      <c r="B1270" s="235" t="str">
        <f t="shared" si="23"/>
        <v>9701A</v>
      </c>
      <c r="C1270" s="151" t="s">
        <v>688</v>
      </c>
      <c r="D1270" s="148">
        <v>0</v>
      </c>
      <c r="E1270" s="148">
        <v>0</v>
      </c>
      <c r="F1270" s="148">
        <v>0</v>
      </c>
      <c r="G1270" s="148">
        <v>0</v>
      </c>
      <c r="H1270" s="148">
        <v>0</v>
      </c>
    </row>
    <row r="1271" spans="1:8" ht="15.75" x14ac:dyDescent="0.25">
      <c r="A1271" s="148" t="s">
        <v>566</v>
      </c>
      <c r="B1271" s="235" t="str">
        <f t="shared" si="23"/>
        <v>9801A</v>
      </c>
      <c r="C1271" s="151" t="s">
        <v>689</v>
      </c>
      <c r="D1271" s="148">
        <v>10432816.210000001</v>
      </c>
      <c r="E1271" s="148">
        <v>-10432816.209999999</v>
      </c>
      <c r="F1271" s="148">
        <v>0</v>
      </c>
      <c r="G1271" s="148">
        <v>0</v>
      </c>
      <c r="H1271" s="148">
        <v>0</v>
      </c>
    </row>
    <row r="1272" spans="1:8" ht="15.75" x14ac:dyDescent="0.25">
      <c r="A1272" s="148" t="s">
        <v>567</v>
      </c>
      <c r="B1272" s="235" t="str">
        <f t="shared" si="23"/>
        <v>BB</v>
      </c>
      <c r="C1272" s="151" t="s">
        <v>587</v>
      </c>
      <c r="D1272" s="148">
        <v>0</v>
      </c>
      <c r="E1272" s="148">
        <v>0</v>
      </c>
      <c r="F1272" s="148">
        <v>0</v>
      </c>
      <c r="G1272" s="148">
        <v>0</v>
      </c>
      <c r="H1272" s="148">
        <v>0</v>
      </c>
    </row>
    <row r="1273" spans="1:8" ht="15.75" x14ac:dyDescent="0.25">
      <c r="A1273" s="148" t="s">
        <v>569</v>
      </c>
      <c r="B1273" s="235" t="str">
        <f t="shared" si="23"/>
        <v>AA</v>
      </c>
      <c r="C1273" s="230" t="s">
        <v>570</v>
      </c>
      <c r="D1273" s="148"/>
      <c r="E1273" s="148">
        <v>0</v>
      </c>
      <c r="F1273" s="148">
        <v>0</v>
      </c>
      <c r="G1273" s="148">
        <v>0</v>
      </c>
      <c r="H1273" s="148">
        <v>0</v>
      </c>
    </row>
    <row r="1274" spans="1:8" ht="15.75" x14ac:dyDescent="0.25">
      <c r="A1274" s="148" t="s">
        <v>690</v>
      </c>
      <c r="B1274" s="235">
        <f t="shared" si="23"/>
        <v>0</v>
      </c>
      <c r="C1274" s="148"/>
      <c r="D1274" s="148"/>
      <c r="E1274" s="148">
        <v>0</v>
      </c>
      <c r="F1274" s="148">
        <v>0</v>
      </c>
      <c r="G1274" s="148">
        <v>0</v>
      </c>
      <c r="H1274" s="148">
        <v>0</v>
      </c>
    </row>
    <row r="1275" spans="1:8" ht="15.75" x14ac:dyDescent="0.25">
      <c r="A1275" s="148" t="s">
        <v>572</v>
      </c>
      <c r="B1275" s="235">
        <f t="shared" si="23"/>
        <v>0</v>
      </c>
      <c r="C1275" s="148"/>
      <c r="D1275" s="148"/>
      <c r="E1275" s="148">
        <v>0</v>
      </c>
      <c r="F1275" s="148">
        <v>0</v>
      </c>
      <c r="G1275" s="148">
        <v>0</v>
      </c>
      <c r="H1275" s="148">
        <v>0</v>
      </c>
    </row>
    <row r="1276" spans="1:8" ht="15.75" x14ac:dyDescent="0.25">
      <c r="A1276" s="148" t="s">
        <v>300</v>
      </c>
      <c r="B1276" s="235" t="str">
        <f t="shared" si="23"/>
        <v>QQ</v>
      </c>
      <c r="C1276" s="230" t="s">
        <v>573</v>
      </c>
      <c r="D1276" s="148"/>
      <c r="E1276" s="148">
        <v>0</v>
      </c>
      <c r="F1276" s="148">
        <v>0</v>
      </c>
      <c r="G1276" s="148">
        <v>0</v>
      </c>
      <c r="H1276" s="148">
        <v>0</v>
      </c>
    </row>
    <row r="1277" spans="1:8" ht="15.75" x14ac:dyDescent="0.25">
      <c r="A1277" s="148" t="s">
        <v>574</v>
      </c>
      <c r="B1277" s="235">
        <f t="shared" si="23"/>
        <v>0</v>
      </c>
      <c r="C1277" s="148"/>
      <c r="D1277" s="148"/>
      <c r="E1277" s="148">
        <v>0</v>
      </c>
      <c r="F1277" s="148">
        <v>0</v>
      </c>
      <c r="G1277" s="148">
        <v>0</v>
      </c>
      <c r="H1277" s="148">
        <v>0</v>
      </c>
    </row>
    <row r="1278" spans="1:8" ht="15.75" x14ac:dyDescent="0.25">
      <c r="A1278" s="148" t="s">
        <v>575</v>
      </c>
      <c r="B1278" s="235" t="str">
        <f t="shared" si="23"/>
        <v>RB</v>
      </c>
      <c r="C1278" s="236" t="s">
        <v>576</v>
      </c>
      <c r="D1278" s="148"/>
      <c r="E1278" s="148">
        <v>0</v>
      </c>
      <c r="F1278" s="148">
        <v>0</v>
      </c>
      <c r="G1278" s="148">
        <v>0</v>
      </c>
      <c r="H1278" s="148">
        <v>0</v>
      </c>
    </row>
    <row r="1279" spans="1:8" ht="15.75" x14ac:dyDescent="0.25">
      <c r="A1279" s="148"/>
      <c r="B1279" s="235"/>
      <c r="C1279" s="148"/>
      <c r="D1279" s="152" t="s">
        <v>577</v>
      </c>
      <c r="E1279" s="152" t="s">
        <v>577</v>
      </c>
      <c r="F1279" s="152" t="s">
        <v>577</v>
      </c>
      <c r="G1279" s="152" t="s">
        <v>577</v>
      </c>
      <c r="H1279" s="152" t="s">
        <v>577</v>
      </c>
    </row>
    <row r="1280" spans="1:8" ht="15.75" x14ac:dyDescent="0.25">
      <c r="A1280" s="148" t="s">
        <v>578</v>
      </c>
      <c r="B1280" s="235"/>
      <c r="C1280" s="162"/>
      <c r="D1280" s="148">
        <v>11204844.350000001</v>
      </c>
      <c r="E1280" s="148">
        <v>-10432816.209999999</v>
      </c>
      <c r="F1280" s="148">
        <v>772028.14000000013</v>
      </c>
      <c r="G1280" s="148">
        <v>276.33999999999997</v>
      </c>
      <c r="H1280" s="148">
        <v>772304.4800000001</v>
      </c>
    </row>
    <row r="1281" spans="1:8" ht="15.75" x14ac:dyDescent="0.25">
      <c r="A1281" s="148"/>
      <c r="B1281" s="235"/>
      <c r="C1281" s="148"/>
      <c r="D1281" s="152" t="s">
        <v>397</v>
      </c>
      <c r="E1281" s="152" t="s">
        <v>397</v>
      </c>
      <c r="F1281" s="152" t="s">
        <v>397</v>
      </c>
      <c r="G1281" s="152" t="s">
        <v>397</v>
      </c>
      <c r="H1281" s="152" t="s">
        <v>397</v>
      </c>
    </row>
    <row r="1282" spans="1:8" ht="15.75" x14ac:dyDescent="0.25">
      <c r="A1282" s="148"/>
      <c r="B1282" s="235"/>
      <c r="C1282" s="148"/>
      <c r="D1282" s="148"/>
      <c r="E1282" s="148"/>
      <c r="F1282" s="148"/>
      <c r="G1282" s="148"/>
      <c r="H1282" s="148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56"/>
  <sheetViews>
    <sheetView topLeftCell="A838" workbookViewId="0">
      <selection activeCell="K1185" sqref="K1185"/>
    </sheetView>
  </sheetViews>
  <sheetFormatPr defaultRowHeight="15" x14ac:dyDescent="0.25"/>
  <cols>
    <col min="1" max="1" width="40.5703125" bestFit="1" customWidth="1"/>
    <col min="2" max="2" width="8.28515625" bestFit="1" customWidth="1"/>
    <col min="3" max="3" width="62.7109375" bestFit="1" customWidth="1"/>
    <col min="4" max="4" width="18.28515625" bestFit="1" customWidth="1"/>
    <col min="5" max="5" width="16.7109375" bestFit="1" customWidth="1"/>
    <col min="6" max="6" width="18.28515625" bestFit="1" customWidth="1"/>
    <col min="7" max="7" width="17.5703125" bestFit="1" customWidth="1"/>
  </cols>
  <sheetData>
    <row r="1" spans="1:7" ht="15.75" x14ac:dyDescent="0.25">
      <c r="A1" s="148"/>
      <c r="B1" s="148"/>
      <c r="C1" s="148" t="s">
        <v>394</v>
      </c>
      <c r="D1" s="148"/>
      <c r="E1" s="148"/>
      <c r="F1" s="148"/>
      <c r="G1" s="148"/>
    </row>
    <row r="2" spans="1:7" ht="15.75" x14ac:dyDescent="0.25">
      <c r="A2" s="148"/>
      <c r="B2" s="148"/>
      <c r="C2" s="148" t="s">
        <v>395</v>
      </c>
      <c r="D2" s="148"/>
      <c r="E2" s="148"/>
      <c r="F2" s="148"/>
      <c r="G2" s="148"/>
    </row>
    <row r="3" spans="1:7" ht="15.75" x14ac:dyDescent="0.25">
      <c r="A3" s="148" t="s">
        <v>584</v>
      </c>
      <c r="B3" s="148"/>
      <c r="C3" s="153" t="s">
        <v>691</v>
      </c>
      <c r="D3" s="148"/>
      <c r="E3" s="148"/>
      <c r="F3" s="148"/>
      <c r="G3" s="148"/>
    </row>
    <row r="4" spans="1:7" ht="15.75" x14ac:dyDescent="0.25">
      <c r="A4" s="152" t="s">
        <v>397</v>
      </c>
      <c r="B4" s="160" t="s">
        <v>397</v>
      </c>
      <c r="C4" s="160" t="s">
        <v>397</v>
      </c>
      <c r="D4" s="160" t="s">
        <v>397</v>
      </c>
      <c r="E4" s="160" t="s">
        <v>397</v>
      </c>
      <c r="F4" s="160" t="s">
        <v>397</v>
      </c>
      <c r="G4" s="160" t="s">
        <v>397</v>
      </c>
    </row>
    <row r="5" spans="1:7" ht="15.75" x14ac:dyDescent="0.25">
      <c r="A5" s="148" t="s">
        <v>398</v>
      </c>
      <c r="B5" s="162"/>
      <c r="C5" s="150" t="s">
        <v>185</v>
      </c>
      <c r="D5" s="150" t="s">
        <v>185</v>
      </c>
      <c r="E5" s="150" t="s">
        <v>399</v>
      </c>
      <c r="F5" s="150" t="s">
        <v>185</v>
      </c>
      <c r="G5" s="150" t="s">
        <v>400</v>
      </c>
    </row>
    <row r="6" spans="1:7" ht="15.75" x14ac:dyDescent="0.25">
      <c r="A6" s="148"/>
      <c r="B6" s="162"/>
      <c r="C6" s="150" t="s">
        <v>401</v>
      </c>
      <c r="D6" s="150" t="s">
        <v>402</v>
      </c>
      <c r="E6" s="150" t="s">
        <v>402</v>
      </c>
      <c r="F6" s="150" t="s">
        <v>403</v>
      </c>
      <c r="G6" s="150" t="s">
        <v>404</v>
      </c>
    </row>
    <row r="7" spans="1:7" ht="15.75" x14ac:dyDescent="0.25">
      <c r="A7" s="148"/>
      <c r="B7" s="162"/>
      <c r="C7" s="150" t="s">
        <v>405</v>
      </c>
      <c r="D7" s="150" t="s">
        <v>406</v>
      </c>
      <c r="E7" s="148"/>
      <c r="F7" s="150" t="s">
        <v>406</v>
      </c>
      <c r="G7" s="150" t="s">
        <v>407</v>
      </c>
    </row>
    <row r="8" spans="1:7" ht="15.75" x14ac:dyDescent="0.25">
      <c r="A8" s="152" t="s">
        <v>397</v>
      </c>
      <c r="B8" s="160" t="s">
        <v>397</v>
      </c>
      <c r="C8" s="160" t="s">
        <v>397</v>
      </c>
      <c r="D8" s="160" t="s">
        <v>397</v>
      </c>
      <c r="E8" s="160" t="s">
        <v>397</v>
      </c>
      <c r="F8" s="160" t="s">
        <v>397</v>
      </c>
      <c r="G8" s="160" t="s">
        <v>397</v>
      </c>
    </row>
    <row r="9" spans="1:7" ht="15.75" x14ac:dyDescent="0.25">
      <c r="A9" s="148" t="s">
        <v>408</v>
      </c>
      <c r="B9" s="229" t="s">
        <v>409</v>
      </c>
      <c r="C9" s="148">
        <v>0</v>
      </c>
      <c r="D9" s="148">
        <v>0</v>
      </c>
      <c r="E9" s="148">
        <v>0</v>
      </c>
      <c r="F9" s="148">
        <v>0</v>
      </c>
      <c r="G9" s="148">
        <v>0</v>
      </c>
    </row>
    <row r="10" spans="1:7" ht="15.75" x14ac:dyDescent="0.25">
      <c r="A10" s="148" t="s">
        <v>410</v>
      </c>
      <c r="B10" s="231" t="s">
        <v>612</v>
      </c>
      <c r="C10" s="148">
        <v>0</v>
      </c>
      <c r="D10" s="148">
        <v>0</v>
      </c>
      <c r="E10" s="148">
        <v>0</v>
      </c>
      <c r="F10" s="148">
        <v>0</v>
      </c>
      <c r="G10" s="148">
        <v>0</v>
      </c>
    </row>
    <row r="11" spans="1:7" ht="15.75" x14ac:dyDescent="0.25">
      <c r="A11" s="148" t="s">
        <v>413</v>
      </c>
      <c r="B11" s="231" t="s">
        <v>613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</row>
    <row r="12" spans="1:7" ht="15.75" x14ac:dyDescent="0.25">
      <c r="A12" s="148" t="s">
        <v>415</v>
      </c>
      <c r="B12" s="231" t="s">
        <v>614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</row>
    <row r="13" spans="1:7" ht="15.75" x14ac:dyDescent="0.25">
      <c r="A13" s="148" t="s">
        <v>417</v>
      </c>
      <c r="B13" s="153" t="s">
        <v>615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</row>
    <row r="14" spans="1:7" ht="15.75" x14ac:dyDescent="0.25">
      <c r="A14" s="148" t="s">
        <v>419</v>
      </c>
      <c r="B14" s="231" t="s">
        <v>616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</row>
    <row r="15" spans="1:7" ht="15.75" x14ac:dyDescent="0.25">
      <c r="A15" s="148" t="s">
        <v>421</v>
      </c>
      <c r="B15" s="153" t="s">
        <v>617</v>
      </c>
      <c r="C15" s="148">
        <v>0</v>
      </c>
      <c r="D15" s="148">
        <v>0</v>
      </c>
      <c r="E15" s="148">
        <v>0</v>
      </c>
      <c r="F15" s="148">
        <v>0</v>
      </c>
      <c r="G15" s="148">
        <v>0</v>
      </c>
    </row>
    <row r="16" spans="1:7" ht="15.75" x14ac:dyDescent="0.25">
      <c r="A16" s="148" t="s">
        <v>423</v>
      </c>
      <c r="B16" s="153" t="s">
        <v>618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</row>
    <row r="17" spans="1:7" ht="15.75" x14ac:dyDescent="0.25">
      <c r="A17" s="148" t="s">
        <v>605</v>
      </c>
      <c r="B17" s="232" t="s">
        <v>619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</row>
    <row r="18" spans="1:7" ht="15.75" x14ac:dyDescent="0.25">
      <c r="A18" s="148" t="s">
        <v>429</v>
      </c>
      <c r="B18" s="231" t="s">
        <v>620</v>
      </c>
      <c r="C18" s="148">
        <v>4253.0599999999995</v>
      </c>
      <c r="D18" s="148">
        <v>0</v>
      </c>
      <c r="E18" s="148">
        <v>4253.0599999999995</v>
      </c>
      <c r="F18" s="148">
        <v>0</v>
      </c>
      <c r="G18" s="148">
        <v>4253.0599999999995</v>
      </c>
    </row>
    <row r="19" spans="1:7" ht="15.75" x14ac:dyDescent="0.25">
      <c r="A19" s="148" t="s">
        <v>432</v>
      </c>
      <c r="B19" s="231" t="s">
        <v>621</v>
      </c>
      <c r="C19" s="148">
        <v>0</v>
      </c>
      <c r="D19" s="148">
        <v>0</v>
      </c>
      <c r="E19" s="148">
        <v>0</v>
      </c>
      <c r="F19" s="148">
        <v>0</v>
      </c>
      <c r="G19" s="148">
        <v>0</v>
      </c>
    </row>
    <row r="20" spans="1:7" ht="15.75" x14ac:dyDescent="0.25">
      <c r="A20" s="148" t="s">
        <v>692</v>
      </c>
      <c r="B20" s="231" t="s">
        <v>622</v>
      </c>
      <c r="C20" s="148">
        <v>27070</v>
      </c>
      <c r="D20" s="148">
        <v>0</v>
      </c>
      <c r="E20" s="148">
        <v>27070</v>
      </c>
      <c r="F20" s="148">
        <v>0</v>
      </c>
      <c r="G20" s="148">
        <v>27070</v>
      </c>
    </row>
    <row r="21" spans="1:7" ht="15.75" x14ac:dyDescent="0.25">
      <c r="A21" s="148" t="s">
        <v>284</v>
      </c>
      <c r="B21" s="153" t="s">
        <v>693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</row>
    <row r="22" spans="1:7" ht="15.75" x14ac:dyDescent="0.25">
      <c r="A22" s="151" t="s">
        <v>436</v>
      </c>
      <c r="B22" s="153" t="s">
        <v>624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</row>
    <row r="23" spans="1:7" ht="15.75" x14ac:dyDescent="0.25">
      <c r="A23" s="151" t="s">
        <v>438</v>
      </c>
      <c r="B23" s="153" t="s">
        <v>694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</row>
    <row r="24" spans="1:7" ht="15.75" x14ac:dyDescent="0.25">
      <c r="A24" s="148" t="s">
        <v>440</v>
      </c>
      <c r="B24" s="153" t="s">
        <v>625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</row>
    <row r="25" spans="1:7" ht="15.75" x14ac:dyDescent="0.25">
      <c r="A25" s="148" t="s">
        <v>442</v>
      </c>
      <c r="B25" s="153" t="s">
        <v>626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</row>
    <row r="26" spans="1:7" ht="15.75" x14ac:dyDescent="0.25">
      <c r="A26" s="148" t="s">
        <v>444</v>
      </c>
      <c r="B26" s="153" t="s">
        <v>695</v>
      </c>
      <c r="C26" s="148">
        <v>33495.15</v>
      </c>
      <c r="D26" s="148">
        <v>0</v>
      </c>
      <c r="E26" s="148">
        <v>33495.15</v>
      </c>
      <c r="F26" s="148">
        <v>0</v>
      </c>
      <c r="G26" s="148">
        <v>33495.15</v>
      </c>
    </row>
    <row r="27" spans="1:7" ht="15.75" x14ac:dyDescent="0.25">
      <c r="A27" s="148" t="s">
        <v>446</v>
      </c>
      <c r="B27" s="153" t="s">
        <v>696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</row>
    <row r="28" spans="1:7" ht="15.75" x14ac:dyDescent="0.25">
      <c r="A28" s="148" t="s">
        <v>448</v>
      </c>
      <c r="B28" s="153" t="s">
        <v>697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</row>
    <row r="29" spans="1:7" ht="15.75" x14ac:dyDescent="0.25">
      <c r="A29" s="148" t="s">
        <v>450</v>
      </c>
      <c r="B29" s="231" t="s">
        <v>698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</row>
    <row r="30" spans="1:7" ht="15.75" x14ac:dyDescent="0.25">
      <c r="A30" s="148" t="s">
        <v>452</v>
      </c>
      <c r="B30" s="231" t="s">
        <v>631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</row>
    <row r="31" spans="1:7" ht="15.75" x14ac:dyDescent="0.25">
      <c r="A31" s="148" t="s">
        <v>454</v>
      </c>
      <c r="B31" s="153" t="s">
        <v>699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</row>
    <row r="32" spans="1:7" ht="15.75" x14ac:dyDescent="0.25">
      <c r="A32" s="148" t="s">
        <v>456</v>
      </c>
      <c r="B32" s="153" t="s">
        <v>633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</row>
    <row r="33" spans="1:7" ht="15.75" x14ac:dyDescent="0.25">
      <c r="A33" s="148" t="s">
        <v>458</v>
      </c>
      <c r="B33" s="231" t="s">
        <v>700</v>
      </c>
      <c r="C33" s="148">
        <v>58.45</v>
      </c>
      <c r="D33" s="148">
        <v>0</v>
      </c>
      <c r="E33" s="148">
        <v>58.45</v>
      </c>
      <c r="F33" s="148">
        <v>0</v>
      </c>
      <c r="G33" s="148">
        <v>58.45</v>
      </c>
    </row>
    <row r="34" spans="1:7" ht="15.75" x14ac:dyDescent="0.25">
      <c r="A34" s="148" t="s">
        <v>460</v>
      </c>
      <c r="B34" s="231" t="s">
        <v>701</v>
      </c>
      <c r="C34" s="148">
        <v>36824.379999999997</v>
      </c>
      <c r="D34" s="148">
        <v>0</v>
      </c>
      <c r="E34" s="148">
        <v>36824.379999999997</v>
      </c>
      <c r="F34" s="148">
        <v>0</v>
      </c>
      <c r="G34" s="148">
        <v>36824.379999999997</v>
      </c>
    </row>
    <row r="35" spans="1:7" ht="15.75" x14ac:dyDescent="0.25">
      <c r="A35" s="148" t="s">
        <v>462</v>
      </c>
      <c r="B35" s="153" t="s">
        <v>463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</row>
    <row r="36" spans="1:7" ht="15.75" x14ac:dyDescent="0.25">
      <c r="A36" s="148" t="s">
        <v>464</v>
      </c>
      <c r="B36" s="231" t="s">
        <v>637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</row>
    <row r="37" spans="1:7" ht="15.75" x14ac:dyDescent="0.25">
      <c r="A37" s="148" t="s">
        <v>466</v>
      </c>
      <c r="B37" s="153" t="s">
        <v>702</v>
      </c>
      <c r="C37" s="148">
        <v>0</v>
      </c>
      <c r="D37" s="148">
        <v>0</v>
      </c>
      <c r="E37" s="148">
        <v>0</v>
      </c>
      <c r="F37" s="148">
        <v>0</v>
      </c>
      <c r="G37" s="148">
        <v>0</v>
      </c>
    </row>
    <row r="38" spans="1:7" ht="15.75" x14ac:dyDescent="0.25">
      <c r="A38" s="148" t="s">
        <v>468</v>
      </c>
      <c r="B38" s="153" t="s">
        <v>703</v>
      </c>
      <c r="C38" s="148">
        <v>0</v>
      </c>
      <c r="D38" s="148">
        <v>0</v>
      </c>
      <c r="E38" s="148">
        <v>0</v>
      </c>
      <c r="F38" s="148">
        <v>0</v>
      </c>
      <c r="G38" s="148">
        <v>0</v>
      </c>
    </row>
    <row r="39" spans="1:7" ht="15.75" x14ac:dyDescent="0.25">
      <c r="A39" s="148" t="s">
        <v>470</v>
      </c>
      <c r="B39" s="153" t="s">
        <v>640</v>
      </c>
      <c r="C39" s="148">
        <v>0</v>
      </c>
      <c r="D39" s="148">
        <v>0</v>
      </c>
      <c r="E39" s="148">
        <v>0</v>
      </c>
      <c r="F39" s="148">
        <v>0</v>
      </c>
      <c r="G39" s="148">
        <v>0</v>
      </c>
    </row>
    <row r="40" spans="1:7" ht="15.75" x14ac:dyDescent="0.25">
      <c r="A40" s="148" t="s">
        <v>472</v>
      </c>
      <c r="B40" s="153" t="s">
        <v>704</v>
      </c>
      <c r="C40" s="148">
        <v>0</v>
      </c>
      <c r="D40" s="148">
        <v>0</v>
      </c>
      <c r="E40" s="148">
        <v>0</v>
      </c>
      <c r="F40" s="148">
        <v>0</v>
      </c>
      <c r="G40" s="148">
        <v>0</v>
      </c>
    </row>
    <row r="41" spans="1:7" ht="15.75" x14ac:dyDescent="0.25">
      <c r="A41" s="148" t="s">
        <v>474</v>
      </c>
      <c r="B41" s="153" t="s">
        <v>475</v>
      </c>
      <c r="C41" s="148">
        <v>0</v>
      </c>
      <c r="D41" s="148">
        <v>0</v>
      </c>
      <c r="E41" s="148">
        <v>0</v>
      </c>
      <c r="F41" s="148">
        <v>0</v>
      </c>
      <c r="G41" s="148">
        <v>0</v>
      </c>
    </row>
    <row r="42" spans="1:7" ht="15.75" x14ac:dyDescent="0.25">
      <c r="A42" s="148" t="s">
        <v>476</v>
      </c>
      <c r="B42" s="153" t="s">
        <v>705</v>
      </c>
      <c r="C42" s="148">
        <v>0</v>
      </c>
      <c r="D42" s="148">
        <v>0</v>
      </c>
      <c r="E42" s="148">
        <v>0</v>
      </c>
      <c r="F42" s="148">
        <v>0</v>
      </c>
      <c r="G42" s="148">
        <v>0</v>
      </c>
    </row>
    <row r="43" spans="1:7" ht="15.75" x14ac:dyDescent="0.25">
      <c r="A43" s="148" t="s">
        <v>478</v>
      </c>
      <c r="B43" s="153" t="s">
        <v>644</v>
      </c>
      <c r="C43" s="148">
        <v>266.04000000000002</v>
      </c>
      <c r="D43" s="148">
        <v>0</v>
      </c>
      <c r="E43" s="148">
        <v>266.04000000000002</v>
      </c>
      <c r="F43" s="148">
        <v>0</v>
      </c>
      <c r="G43" s="148">
        <v>266.04000000000002</v>
      </c>
    </row>
    <row r="44" spans="1:7" ht="15.75" x14ac:dyDescent="0.25">
      <c r="A44" s="148" t="s">
        <v>481</v>
      </c>
      <c r="B44" s="231" t="s">
        <v>706</v>
      </c>
      <c r="C44" s="148">
        <v>89215.41</v>
      </c>
      <c r="D44" s="148">
        <v>0</v>
      </c>
      <c r="E44" s="148">
        <v>89215.41</v>
      </c>
      <c r="F44" s="148">
        <v>0</v>
      </c>
      <c r="G44" s="148">
        <v>89215.41</v>
      </c>
    </row>
    <row r="45" spans="1:7" ht="15.75" x14ac:dyDescent="0.25">
      <c r="A45" s="148" t="s">
        <v>481</v>
      </c>
      <c r="B45" s="231" t="s">
        <v>707</v>
      </c>
      <c r="C45" s="148">
        <v>0</v>
      </c>
      <c r="D45" s="148">
        <v>0</v>
      </c>
      <c r="E45" s="148">
        <v>0</v>
      </c>
      <c r="F45" s="148">
        <v>0</v>
      </c>
      <c r="G45" s="148">
        <v>0</v>
      </c>
    </row>
    <row r="46" spans="1:7" ht="15.75" x14ac:dyDescent="0.25">
      <c r="A46" s="148" t="s">
        <v>485</v>
      </c>
      <c r="B46" s="231" t="s">
        <v>646</v>
      </c>
      <c r="C46" s="148">
        <v>573.85</v>
      </c>
      <c r="D46" s="148">
        <v>0</v>
      </c>
      <c r="E46" s="148">
        <v>573.85</v>
      </c>
      <c r="F46" s="148">
        <v>0</v>
      </c>
      <c r="G46" s="148">
        <v>573.85</v>
      </c>
    </row>
    <row r="47" spans="1:7" ht="15.75" x14ac:dyDescent="0.25">
      <c r="A47" s="148" t="s">
        <v>248</v>
      </c>
      <c r="B47" s="231" t="s">
        <v>647</v>
      </c>
      <c r="C47" s="148">
        <v>104430.10999999999</v>
      </c>
      <c r="D47" s="148">
        <v>0</v>
      </c>
      <c r="E47" s="148">
        <v>104430.10999999999</v>
      </c>
      <c r="F47" s="148">
        <v>0</v>
      </c>
      <c r="G47" s="148">
        <v>104430.10999999999</v>
      </c>
    </row>
    <row r="48" spans="1:7" ht="15.75" x14ac:dyDescent="0.25">
      <c r="A48" s="148" t="s">
        <v>248</v>
      </c>
      <c r="B48" s="231" t="s">
        <v>708</v>
      </c>
      <c r="C48" s="148">
        <v>0</v>
      </c>
      <c r="D48" s="148">
        <v>0</v>
      </c>
      <c r="E48" s="148">
        <v>0</v>
      </c>
      <c r="F48" s="148">
        <v>0</v>
      </c>
      <c r="G48" s="148">
        <v>0</v>
      </c>
    </row>
    <row r="49" spans="1:7" ht="15.75" x14ac:dyDescent="0.25">
      <c r="A49" s="148" t="s">
        <v>489</v>
      </c>
      <c r="B49" s="231" t="s">
        <v>649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ht="15.75" x14ac:dyDescent="0.25">
      <c r="A50" s="148" t="s">
        <v>491</v>
      </c>
      <c r="B50" s="231" t="s">
        <v>650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ht="15.75" x14ac:dyDescent="0.25">
      <c r="A51" s="148" t="s">
        <v>493</v>
      </c>
      <c r="B51" s="231" t="s">
        <v>651</v>
      </c>
      <c r="C51" s="148">
        <v>361.37</v>
      </c>
      <c r="D51" s="148">
        <v>0</v>
      </c>
      <c r="E51" s="148">
        <v>361.37</v>
      </c>
      <c r="F51" s="148">
        <v>0</v>
      </c>
      <c r="G51" s="148">
        <v>361.37</v>
      </c>
    </row>
    <row r="52" spans="1:7" ht="15.75" x14ac:dyDescent="0.25">
      <c r="A52" s="148" t="s">
        <v>495</v>
      </c>
      <c r="B52" s="231" t="s">
        <v>652</v>
      </c>
      <c r="C52" s="148">
        <v>12.49</v>
      </c>
      <c r="D52" s="148">
        <v>0</v>
      </c>
      <c r="E52" s="148">
        <v>12.49</v>
      </c>
      <c r="F52" s="148">
        <v>0</v>
      </c>
      <c r="G52" s="148">
        <v>12.49</v>
      </c>
    </row>
    <row r="53" spans="1:7" ht="15.75" x14ac:dyDescent="0.25">
      <c r="A53" s="148" t="s">
        <v>497</v>
      </c>
      <c r="B53" s="231" t="s">
        <v>498</v>
      </c>
      <c r="C53" s="148">
        <v>23651.129999999997</v>
      </c>
      <c r="D53" s="148">
        <v>0</v>
      </c>
      <c r="E53" s="148">
        <v>23651.129999999997</v>
      </c>
      <c r="F53" s="148">
        <v>0</v>
      </c>
      <c r="G53" s="148">
        <v>23651.129999999997</v>
      </c>
    </row>
    <row r="54" spans="1:7" ht="15.75" x14ac:dyDescent="0.25">
      <c r="A54" s="148" t="s">
        <v>499</v>
      </c>
      <c r="B54" s="231" t="s">
        <v>709</v>
      </c>
      <c r="C54" s="148">
        <v>0</v>
      </c>
      <c r="D54" s="148">
        <v>0</v>
      </c>
      <c r="E54" s="148">
        <v>0</v>
      </c>
      <c r="F54" s="148">
        <v>0</v>
      </c>
      <c r="G54" s="148">
        <v>0</v>
      </c>
    </row>
    <row r="55" spans="1:7" ht="15.75" x14ac:dyDescent="0.25">
      <c r="A55" s="148" t="s">
        <v>501</v>
      </c>
      <c r="B55" s="231" t="s">
        <v>655</v>
      </c>
      <c r="C55" s="148">
        <v>0</v>
      </c>
      <c r="D55" s="148">
        <v>0</v>
      </c>
      <c r="E55" s="148">
        <v>0</v>
      </c>
      <c r="F55" s="148">
        <v>0</v>
      </c>
      <c r="G55" s="148">
        <v>0</v>
      </c>
    </row>
    <row r="56" spans="1:7" ht="15.75" x14ac:dyDescent="0.25">
      <c r="A56" s="148" t="s">
        <v>503</v>
      </c>
      <c r="B56" s="231" t="s">
        <v>710</v>
      </c>
      <c r="C56" s="148">
        <v>70436.78</v>
      </c>
      <c r="D56" s="148">
        <v>0</v>
      </c>
      <c r="E56" s="148">
        <v>70436.78</v>
      </c>
      <c r="F56" s="148">
        <v>0</v>
      </c>
      <c r="G56" s="148">
        <v>70436.78</v>
      </c>
    </row>
    <row r="57" spans="1:7" ht="15.75" x14ac:dyDescent="0.25">
      <c r="A57" s="148" t="s">
        <v>505</v>
      </c>
      <c r="B57" s="231" t="s">
        <v>657</v>
      </c>
      <c r="C57" s="148">
        <v>0</v>
      </c>
      <c r="D57" s="148">
        <v>0</v>
      </c>
      <c r="E57" s="148">
        <v>0</v>
      </c>
      <c r="F57" s="148">
        <v>0</v>
      </c>
      <c r="G57" s="148">
        <v>0</v>
      </c>
    </row>
    <row r="58" spans="1:7" ht="15.75" x14ac:dyDescent="0.25">
      <c r="A58" s="148" t="s">
        <v>507</v>
      </c>
      <c r="B58" s="231" t="s">
        <v>658</v>
      </c>
      <c r="C58" s="148">
        <v>1667.46</v>
      </c>
      <c r="D58" s="148">
        <v>0</v>
      </c>
      <c r="E58" s="148">
        <v>1667.46</v>
      </c>
      <c r="F58" s="148">
        <v>0</v>
      </c>
      <c r="G58" s="148">
        <v>1667.46</v>
      </c>
    </row>
    <row r="59" spans="1:7" ht="15.75" x14ac:dyDescent="0.25">
      <c r="A59" s="148" t="s">
        <v>270</v>
      </c>
      <c r="B59" s="231" t="s">
        <v>659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</row>
    <row r="60" spans="1:7" ht="15.75" x14ac:dyDescent="0.25">
      <c r="A60" s="148" t="s">
        <v>264</v>
      </c>
      <c r="B60" s="231" t="s">
        <v>660</v>
      </c>
      <c r="C60" s="148">
        <v>0</v>
      </c>
      <c r="D60" s="148">
        <v>0</v>
      </c>
      <c r="E60" s="148">
        <v>0</v>
      </c>
      <c r="F60" s="148">
        <v>0</v>
      </c>
      <c r="G60" s="148">
        <v>0</v>
      </c>
    </row>
    <row r="61" spans="1:7" ht="15.75" x14ac:dyDescent="0.25">
      <c r="A61" s="148" t="s">
        <v>276</v>
      </c>
      <c r="B61" s="230" t="s">
        <v>711</v>
      </c>
      <c r="C61" s="148">
        <v>0</v>
      </c>
      <c r="D61" s="148">
        <v>0</v>
      </c>
      <c r="E61" s="148">
        <v>0</v>
      </c>
      <c r="F61" s="148">
        <v>0</v>
      </c>
      <c r="G61" s="148">
        <v>0</v>
      </c>
    </row>
    <row r="62" spans="1:7" ht="15.75" x14ac:dyDescent="0.25">
      <c r="A62" s="148" t="s">
        <v>512</v>
      </c>
      <c r="B62" s="153" t="s">
        <v>712</v>
      </c>
      <c r="C62" s="148">
        <v>0</v>
      </c>
      <c r="D62" s="148">
        <v>0</v>
      </c>
      <c r="E62" s="148">
        <v>0</v>
      </c>
      <c r="F62" s="148">
        <v>0</v>
      </c>
      <c r="G62" s="148">
        <v>0</v>
      </c>
    </row>
    <row r="63" spans="1:7" ht="15.75" x14ac:dyDescent="0.25">
      <c r="A63" s="148" t="s">
        <v>515</v>
      </c>
      <c r="B63" s="230" t="s">
        <v>713</v>
      </c>
      <c r="C63" s="148">
        <v>0</v>
      </c>
      <c r="D63" s="148">
        <v>0</v>
      </c>
      <c r="E63" s="148">
        <v>0</v>
      </c>
      <c r="F63" s="148">
        <v>0</v>
      </c>
      <c r="G63" s="148">
        <v>0</v>
      </c>
    </row>
    <row r="64" spans="1:7" ht="15.75" x14ac:dyDescent="0.25">
      <c r="A64" s="151" t="s">
        <v>274</v>
      </c>
      <c r="B64" s="153" t="s">
        <v>714</v>
      </c>
      <c r="C64" s="148">
        <v>0</v>
      </c>
      <c r="D64" s="148">
        <v>0</v>
      </c>
      <c r="E64" s="148">
        <v>0</v>
      </c>
      <c r="F64" s="148">
        <v>0</v>
      </c>
      <c r="G64" s="148">
        <v>0</v>
      </c>
    </row>
    <row r="65" spans="1:7" ht="15.75" x14ac:dyDescent="0.25">
      <c r="A65" s="148" t="s">
        <v>518</v>
      </c>
      <c r="B65" s="153" t="s">
        <v>715</v>
      </c>
      <c r="C65" s="148">
        <v>0</v>
      </c>
      <c r="D65" s="148">
        <v>0</v>
      </c>
      <c r="E65" s="148">
        <v>0</v>
      </c>
      <c r="F65" s="148">
        <v>0</v>
      </c>
      <c r="G65" s="148">
        <v>0</v>
      </c>
    </row>
    <row r="66" spans="1:7" ht="15.75" x14ac:dyDescent="0.25">
      <c r="A66" s="148" t="s">
        <v>520</v>
      </c>
      <c r="B66" s="231" t="s">
        <v>716</v>
      </c>
      <c r="C66" s="148">
        <v>0</v>
      </c>
      <c r="D66" s="148">
        <v>0</v>
      </c>
      <c r="E66" s="148">
        <v>0</v>
      </c>
      <c r="F66" s="148">
        <v>0</v>
      </c>
      <c r="G66" s="148">
        <v>0</v>
      </c>
    </row>
    <row r="67" spans="1:7" ht="15.75" x14ac:dyDescent="0.25">
      <c r="A67" s="148" t="s">
        <v>522</v>
      </c>
      <c r="B67" s="231" t="s">
        <v>717</v>
      </c>
      <c r="C67" s="148">
        <v>0</v>
      </c>
      <c r="D67" s="148">
        <v>0</v>
      </c>
      <c r="E67" s="148">
        <v>0</v>
      </c>
      <c r="F67" s="148">
        <v>0</v>
      </c>
      <c r="G67" s="148">
        <v>0</v>
      </c>
    </row>
    <row r="68" spans="1:7" ht="15.75" x14ac:dyDescent="0.25">
      <c r="A68" s="148" t="s">
        <v>524</v>
      </c>
      <c r="B68" s="231" t="s">
        <v>668</v>
      </c>
      <c r="C68" s="148">
        <v>0</v>
      </c>
      <c r="D68" s="148">
        <v>0</v>
      </c>
      <c r="E68" s="148">
        <v>0</v>
      </c>
      <c r="F68" s="148">
        <v>2117.1799999999998</v>
      </c>
      <c r="G68" s="148">
        <v>2117.1799999999998</v>
      </c>
    </row>
    <row r="69" spans="1:7" ht="15.75" x14ac:dyDescent="0.25">
      <c r="A69" s="148" t="s">
        <v>526</v>
      </c>
      <c r="B69" s="229" t="s">
        <v>669</v>
      </c>
      <c r="C69" s="148">
        <v>0</v>
      </c>
      <c r="D69" s="148">
        <v>0</v>
      </c>
      <c r="E69" s="148">
        <v>0</v>
      </c>
      <c r="F69" s="148">
        <v>0</v>
      </c>
      <c r="G69" s="148">
        <v>0</v>
      </c>
    </row>
    <row r="70" spans="1:7" ht="15.75" x14ac:dyDescent="0.25">
      <c r="A70" s="148" t="s">
        <v>528</v>
      </c>
      <c r="B70" s="229" t="s">
        <v>670</v>
      </c>
      <c r="C70" s="148">
        <v>0</v>
      </c>
      <c r="D70" s="148">
        <v>0</v>
      </c>
      <c r="E70" s="148">
        <v>0</v>
      </c>
      <c r="F70" s="148">
        <v>0</v>
      </c>
      <c r="G70" s="148">
        <v>0</v>
      </c>
    </row>
    <row r="71" spans="1:7" ht="15.75" x14ac:dyDescent="0.25">
      <c r="A71" s="148" t="s">
        <v>530</v>
      </c>
      <c r="B71" s="231" t="s">
        <v>718</v>
      </c>
      <c r="C71" s="148">
        <v>0</v>
      </c>
      <c r="D71" s="148">
        <v>0</v>
      </c>
      <c r="E71" s="148">
        <v>0</v>
      </c>
      <c r="F71" s="148">
        <v>0</v>
      </c>
      <c r="G71" s="148">
        <v>0</v>
      </c>
    </row>
    <row r="72" spans="1:7" ht="15.75" x14ac:dyDescent="0.25">
      <c r="A72" s="148" t="s">
        <v>672</v>
      </c>
      <c r="B72" s="231">
        <v>6825</v>
      </c>
      <c r="C72" s="148">
        <v>0</v>
      </c>
      <c r="D72" s="148">
        <v>0</v>
      </c>
      <c r="E72" s="148">
        <v>0</v>
      </c>
      <c r="F72" s="148">
        <v>0</v>
      </c>
      <c r="G72" s="148">
        <v>0</v>
      </c>
    </row>
    <row r="73" spans="1:7" ht="15.75" x14ac:dyDescent="0.25">
      <c r="A73" s="148" t="s">
        <v>535</v>
      </c>
      <c r="B73" s="231" t="s">
        <v>673</v>
      </c>
      <c r="C73" s="148">
        <v>0</v>
      </c>
      <c r="D73" s="148">
        <v>0</v>
      </c>
      <c r="E73" s="148">
        <v>0</v>
      </c>
      <c r="F73" s="148">
        <v>0</v>
      </c>
      <c r="G73" s="148">
        <v>0</v>
      </c>
    </row>
    <row r="74" spans="1:7" ht="15.75" x14ac:dyDescent="0.25">
      <c r="A74" s="148" t="s">
        <v>347</v>
      </c>
      <c r="B74" s="231" t="s">
        <v>674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ht="15.75" x14ac:dyDescent="0.25">
      <c r="A75" s="148" t="s">
        <v>538</v>
      </c>
      <c r="B75" s="231" t="s">
        <v>675</v>
      </c>
      <c r="C75" s="148">
        <v>798.94</v>
      </c>
      <c r="D75" s="148">
        <v>0</v>
      </c>
      <c r="E75" s="148">
        <v>798.94</v>
      </c>
      <c r="F75" s="148">
        <v>0</v>
      </c>
      <c r="G75" s="148">
        <v>798.94</v>
      </c>
    </row>
    <row r="76" spans="1:7" ht="15.75" x14ac:dyDescent="0.25">
      <c r="A76" s="148" t="s">
        <v>538</v>
      </c>
      <c r="B76" s="231" t="s">
        <v>719</v>
      </c>
      <c r="C76" s="148">
        <v>0</v>
      </c>
      <c r="D76" s="148">
        <v>0</v>
      </c>
      <c r="E76" s="148">
        <v>0</v>
      </c>
      <c r="F76" s="148">
        <v>0</v>
      </c>
      <c r="G76" s="148">
        <v>0</v>
      </c>
    </row>
    <row r="77" spans="1:7" ht="15.75" x14ac:dyDescent="0.25">
      <c r="A77" s="148" t="s">
        <v>541</v>
      </c>
      <c r="B77" s="153" t="s">
        <v>677</v>
      </c>
      <c r="C77" s="148">
        <v>0</v>
      </c>
      <c r="D77" s="148">
        <v>0</v>
      </c>
      <c r="E77" s="148">
        <v>0</v>
      </c>
      <c r="F77" s="148">
        <v>0</v>
      </c>
      <c r="G77" s="148">
        <v>0</v>
      </c>
    </row>
    <row r="78" spans="1:7" ht="15.75" x14ac:dyDescent="0.25">
      <c r="A78" s="148" t="s">
        <v>541</v>
      </c>
      <c r="B78" s="153" t="s">
        <v>720</v>
      </c>
      <c r="C78" s="148">
        <v>0</v>
      </c>
      <c r="D78" s="148">
        <v>0</v>
      </c>
      <c r="E78" s="148">
        <v>0</v>
      </c>
      <c r="F78" s="148">
        <v>0</v>
      </c>
      <c r="G78" s="148">
        <v>0</v>
      </c>
    </row>
    <row r="79" spans="1:7" ht="15.75" x14ac:dyDescent="0.25">
      <c r="A79" s="148" t="s">
        <v>544</v>
      </c>
      <c r="B79" s="229" t="s">
        <v>721</v>
      </c>
      <c r="C79" s="148">
        <v>0</v>
      </c>
      <c r="D79" s="148">
        <v>0</v>
      </c>
      <c r="E79" s="148">
        <v>0</v>
      </c>
      <c r="F79" s="148">
        <v>0</v>
      </c>
      <c r="G79" s="148">
        <v>0</v>
      </c>
    </row>
    <row r="80" spans="1:7" ht="15.75" x14ac:dyDescent="0.25">
      <c r="A80" s="148" t="s">
        <v>548</v>
      </c>
      <c r="B80" s="231" t="s">
        <v>722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</row>
    <row r="81" spans="1:7" ht="15.75" x14ac:dyDescent="0.25">
      <c r="A81" s="148" t="s">
        <v>553</v>
      </c>
      <c r="B81" s="231" t="s">
        <v>682</v>
      </c>
      <c r="C81" s="148">
        <v>0</v>
      </c>
      <c r="D81" s="148">
        <v>0</v>
      </c>
      <c r="E81" s="148">
        <v>0</v>
      </c>
      <c r="F81" s="148">
        <v>0</v>
      </c>
      <c r="G81" s="148">
        <v>0</v>
      </c>
    </row>
    <row r="82" spans="1:7" ht="15.75" x14ac:dyDescent="0.25">
      <c r="A82" s="148" t="s">
        <v>555</v>
      </c>
      <c r="B82" s="153" t="s">
        <v>723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</row>
    <row r="83" spans="1:7" ht="15.75" x14ac:dyDescent="0.25">
      <c r="A83" s="148" t="s">
        <v>557</v>
      </c>
      <c r="B83" s="153" t="s">
        <v>684</v>
      </c>
      <c r="C83" s="148">
        <v>0</v>
      </c>
      <c r="D83" s="148">
        <v>0</v>
      </c>
      <c r="E83" s="148">
        <v>0</v>
      </c>
      <c r="F83" s="148">
        <v>0</v>
      </c>
      <c r="G83" s="148">
        <v>0</v>
      </c>
    </row>
    <row r="84" spans="1:7" ht="15.75" x14ac:dyDescent="0.25">
      <c r="A84" s="148" t="s">
        <v>559</v>
      </c>
      <c r="B84" s="153" t="s">
        <v>685</v>
      </c>
      <c r="C84" s="148">
        <v>0</v>
      </c>
      <c r="D84" s="148">
        <v>0</v>
      </c>
      <c r="E84" s="148">
        <v>0</v>
      </c>
      <c r="F84" s="148">
        <v>0</v>
      </c>
      <c r="G84" s="148">
        <v>0</v>
      </c>
    </row>
    <row r="85" spans="1:7" ht="15.75" x14ac:dyDescent="0.25">
      <c r="A85" s="148" t="s">
        <v>561</v>
      </c>
      <c r="B85" s="153" t="s">
        <v>724</v>
      </c>
      <c r="C85" s="148">
        <v>0</v>
      </c>
      <c r="D85" s="148">
        <v>0</v>
      </c>
      <c r="E85" s="148">
        <v>0</v>
      </c>
      <c r="F85" s="148">
        <v>0</v>
      </c>
      <c r="G85" s="148">
        <v>0</v>
      </c>
    </row>
    <row r="86" spans="1:7" ht="15.75" x14ac:dyDescent="0.25">
      <c r="A86" s="148" t="s">
        <v>563</v>
      </c>
      <c r="B86" s="153" t="s">
        <v>725</v>
      </c>
      <c r="C86" s="148">
        <v>0</v>
      </c>
      <c r="D86" s="148">
        <v>0</v>
      </c>
      <c r="E86" s="148">
        <v>0</v>
      </c>
      <c r="F86" s="148">
        <v>0</v>
      </c>
      <c r="G86" s="148">
        <v>0</v>
      </c>
    </row>
    <row r="87" spans="1:7" ht="15.75" x14ac:dyDescent="0.25">
      <c r="A87" s="148" t="s">
        <v>566</v>
      </c>
      <c r="B87" s="153" t="s">
        <v>726</v>
      </c>
      <c r="C87" s="148">
        <v>0</v>
      </c>
      <c r="D87" s="148">
        <v>0</v>
      </c>
      <c r="E87" s="148">
        <v>0</v>
      </c>
      <c r="F87" s="148">
        <v>0</v>
      </c>
      <c r="G87" s="148">
        <v>0</v>
      </c>
    </row>
    <row r="88" spans="1:7" ht="15.75" x14ac:dyDescent="0.25">
      <c r="A88" s="148" t="s">
        <v>566</v>
      </c>
      <c r="B88" s="153" t="s">
        <v>727</v>
      </c>
      <c r="C88" s="148">
        <v>6590114.6200000001</v>
      </c>
      <c r="D88" s="148">
        <v>5731624.6299999999</v>
      </c>
      <c r="E88" s="148">
        <v>12321739.25</v>
      </c>
      <c r="F88" s="148">
        <v>1837334.96</v>
      </c>
      <c r="G88" s="148">
        <v>14159074.210000001</v>
      </c>
    </row>
    <row r="89" spans="1:7" ht="15.75" x14ac:dyDescent="0.25">
      <c r="A89" s="148" t="s">
        <v>567</v>
      </c>
      <c r="B89" s="230" t="s">
        <v>587</v>
      </c>
      <c r="C89" s="148">
        <v>0</v>
      </c>
      <c r="D89" s="148">
        <v>0</v>
      </c>
      <c r="E89" s="148">
        <v>0</v>
      </c>
      <c r="F89" s="148">
        <v>0</v>
      </c>
      <c r="G89" s="148">
        <v>0</v>
      </c>
    </row>
    <row r="90" spans="1:7" ht="15.75" x14ac:dyDescent="0.25">
      <c r="A90" s="148" t="s">
        <v>569</v>
      </c>
      <c r="B90" s="230" t="s">
        <v>570</v>
      </c>
      <c r="C90" s="148"/>
      <c r="D90" s="148">
        <v>0</v>
      </c>
      <c r="E90" s="148">
        <v>0</v>
      </c>
      <c r="F90" s="148">
        <v>0</v>
      </c>
      <c r="G90" s="148">
        <v>0</v>
      </c>
    </row>
    <row r="91" spans="1:7" ht="15.75" x14ac:dyDescent="0.25">
      <c r="A91" s="148" t="s">
        <v>571</v>
      </c>
      <c r="B91" s="148"/>
      <c r="C91" s="148"/>
      <c r="D91" s="148">
        <v>0</v>
      </c>
      <c r="E91" s="148">
        <v>0</v>
      </c>
      <c r="F91" s="148">
        <v>0</v>
      </c>
      <c r="G91" s="148">
        <v>0</v>
      </c>
    </row>
    <row r="92" spans="1:7" ht="15.75" x14ac:dyDescent="0.25">
      <c r="A92" s="148" t="s">
        <v>572</v>
      </c>
      <c r="B92" s="148"/>
      <c r="C92" s="148"/>
      <c r="D92" s="148">
        <v>0</v>
      </c>
      <c r="E92" s="148">
        <v>0</v>
      </c>
      <c r="F92" s="148">
        <v>0</v>
      </c>
      <c r="G92" s="148">
        <v>0</v>
      </c>
    </row>
    <row r="93" spans="1:7" ht="15.75" x14ac:dyDescent="0.25">
      <c r="A93" s="148" t="s">
        <v>728</v>
      </c>
      <c r="B93" s="230" t="s">
        <v>729</v>
      </c>
      <c r="C93" s="148"/>
      <c r="D93" s="148">
        <v>0</v>
      </c>
      <c r="E93" s="148">
        <v>0</v>
      </c>
      <c r="F93" s="148">
        <v>0</v>
      </c>
      <c r="G93" s="148">
        <v>0</v>
      </c>
    </row>
    <row r="94" spans="1:7" ht="15.75" x14ac:dyDescent="0.25">
      <c r="A94" s="148" t="s">
        <v>574</v>
      </c>
      <c r="B94" s="148"/>
      <c r="C94" s="148"/>
      <c r="D94" s="148">
        <v>0</v>
      </c>
      <c r="E94" s="148">
        <v>0</v>
      </c>
      <c r="F94" s="148">
        <v>0</v>
      </c>
      <c r="G94" s="148">
        <v>0</v>
      </c>
    </row>
    <row r="95" spans="1:7" ht="15.75" x14ac:dyDescent="0.25">
      <c r="A95" s="148" t="s">
        <v>575</v>
      </c>
      <c r="B95" s="230" t="s">
        <v>576</v>
      </c>
      <c r="C95" s="148"/>
      <c r="D95" s="148">
        <v>0</v>
      </c>
      <c r="E95" s="148">
        <v>0</v>
      </c>
      <c r="F95" s="148">
        <v>0</v>
      </c>
      <c r="G95" s="148">
        <v>0</v>
      </c>
    </row>
    <row r="96" spans="1:7" ht="15.75" x14ac:dyDescent="0.25">
      <c r="A96" s="148"/>
      <c r="B96" s="162"/>
      <c r="C96" s="152" t="s">
        <v>577</v>
      </c>
      <c r="D96" s="152" t="s">
        <v>577</v>
      </c>
      <c r="E96" s="152" t="s">
        <v>577</v>
      </c>
      <c r="F96" s="152" t="s">
        <v>577</v>
      </c>
      <c r="G96" s="152" t="s">
        <v>577</v>
      </c>
    </row>
    <row r="97" spans="1:7" ht="15.75" x14ac:dyDescent="0.25">
      <c r="A97" s="148" t="s">
        <v>578</v>
      </c>
      <c r="B97" s="162"/>
      <c r="C97" s="148">
        <v>6983229.2400000002</v>
      </c>
      <c r="D97" s="148">
        <v>5731624.6299999999</v>
      </c>
      <c r="E97" s="148">
        <v>12714853.869999999</v>
      </c>
      <c r="F97" s="148">
        <v>1839452.14</v>
      </c>
      <c r="G97" s="148">
        <v>14554306.010000002</v>
      </c>
    </row>
    <row r="98" spans="1:7" ht="15.75" x14ac:dyDescent="0.25">
      <c r="A98" s="148"/>
      <c r="B98" s="148"/>
      <c r="C98" s="152" t="s">
        <v>397</v>
      </c>
      <c r="D98" s="152" t="s">
        <v>397</v>
      </c>
      <c r="E98" s="152" t="s">
        <v>397</v>
      </c>
      <c r="F98" s="152" t="s">
        <v>397</v>
      </c>
      <c r="G98" s="152" t="s">
        <v>397</v>
      </c>
    </row>
    <row r="99" spans="1:7" ht="15.75" x14ac:dyDescent="0.25">
      <c r="A99" s="148"/>
      <c r="B99" s="148"/>
      <c r="C99" s="148"/>
      <c r="D99" s="148"/>
      <c r="E99" s="148"/>
      <c r="F99" s="148"/>
      <c r="G99" s="148"/>
    </row>
    <row r="100" spans="1:7" ht="15.75" x14ac:dyDescent="0.25">
      <c r="A100" s="148"/>
      <c r="B100" s="148"/>
      <c r="C100" s="148"/>
      <c r="D100" s="148"/>
      <c r="E100" s="148"/>
      <c r="F100" s="148"/>
      <c r="G100" s="148">
        <v>0</v>
      </c>
    </row>
    <row r="101" spans="1:7" ht="15.75" x14ac:dyDescent="0.25">
      <c r="A101" s="148"/>
      <c r="B101" s="148"/>
      <c r="C101" s="148"/>
      <c r="D101" s="148"/>
      <c r="E101" s="148"/>
      <c r="F101" s="148"/>
      <c r="G101" s="148"/>
    </row>
    <row r="102" spans="1:7" ht="15.75" x14ac:dyDescent="0.25">
      <c r="A102" s="148"/>
      <c r="B102" s="148"/>
      <c r="C102" s="148"/>
      <c r="D102" s="148"/>
      <c r="E102" s="148"/>
      <c r="F102" s="148"/>
      <c r="G102" s="148"/>
    </row>
    <row r="103" spans="1:7" ht="15.75" x14ac:dyDescent="0.25">
      <c r="A103" s="148"/>
      <c r="B103" s="148"/>
      <c r="C103" s="148"/>
      <c r="D103" s="148"/>
      <c r="E103" s="148"/>
      <c r="F103" s="148"/>
      <c r="G103" s="148"/>
    </row>
    <row r="104" spans="1:7" ht="15.75" x14ac:dyDescent="0.25">
      <c r="A104" s="148"/>
      <c r="B104" s="148"/>
      <c r="C104" s="148"/>
      <c r="D104" s="148"/>
      <c r="E104" s="148"/>
      <c r="F104" s="148"/>
      <c r="G104" s="148"/>
    </row>
    <row r="105" spans="1:7" ht="15.75" x14ac:dyDescent="0.25">
      <c r="A105" s="148"/>
      <c r="B105" s="148"/>
      <c r="C105" s="148"/>
      <c r="D105" s="148"/>
      <c r="E105" s="148"/>
      <c r="F105" s="148"/>
      <c r="G105" s="148"/>
    </row>
    <row r="106" spans="1:7" ht="15.75" x14ac:dyDescent="0.25">
      <c r="A106" s="148"/>
      <c r="B106" s="148"/>
      <c r="C106" s="148"/>
      <c r="D106" s="148"/>
      <c r="E106" s="148"/>
      <c r="F106" s="148"/>
      <c r="G106" s="148"/>
    </row>
    <row r="107" spans="1:7" ht="15.75" x14ac:dyDescent="0.25">
      <c r="A107" s="148"/>
      <c r="B107" s="148"/>
      <c r="C107" s="148" t="s">
        <v>394</v>
      </c>
      <c r="D107" s="148"/>
      <c r="E107" s="148"/>
      <c r="F107" s="148"/>
      <c r="G107" s="148"/>
    </row>
    <row r="108" spans="1:7" ht="15.75" x14ac:dyDescent="0.25">
      <c r="A108" s="148"/>
      <c r="B108" s="148"/>
      <c r="C108" s="148" t="s">
        <v>580</v>
      </c>
      <c r="D108" s="148"/>
      <c r="E108" s="148"/>
      <c r="F108" s="148"/>
      <c r="G108" s="148"/>
    </row>
    <row r="109" spans="1:7" ht="15.75" x14ac:dyDescent="0.25">
      <c r="A109" s="148" t="s">
        <v>585</v>
      </c>
      <c r="B109" s="148"/>
      <c r="C109" s="153" t="s">
        <v>691</v>
      </c>
      <c r="D109" s="148"/>
      <c r="E109" s="148"/>
      <c r="F109" s="148"/>
      <c r="G109" s="148"/>
    </row>
    <row r="110" spans="1:7" ht="15.75" x14ac:dyDescent="0.25">
      <c r="A110" s="152" t="s">
        <v>397</v>
      </c>
      <c r="B110" s="160" t="s">
        <v>397</v>
      </c>
      <c r="C110" s="160" t="s">
        <v>397</v>
      </c>
      <c r="D110" s="160" t="s">
        <v>397</v>
      </c>
      <c r="E110" s="160" t="s">
        <v>397</v>
      </c>
      <c r="F110" s="160" t="s">
        <v>397</v>
      </c>
      <c r="G110" s="160" t="s">
        <v>397</v>
      </c>
    </row>
    <row r="111" spans="1:7" ht="15.75" x14ac:dyDescent="0.25">
      <c r="A111" s="148" t="s">
        <v>398</v>
      </c>
      <c r="B111" s="162"/>
      <c r="C111" s="150" t="s">
        <v>185</v>
      </c>
      <c r="D111" s="150" t="s">
        <v>185</v>
      </c>
      <c r="E111" s="150" t="s">
        <v>399</v>
      </c>
      <c r="F111" s="150" t="s">
        <v>185</v>
      </c>
      <c r="G111" s="150" t="s">
        <v>400</v>
      </c>
    </row>
    <row r="112" spans="1:7" ht="15.75" x14ac:dyDescent="0.25">
      <c r="A112" s="148"/>
      <c r="B112" s="162"/>
      <c r="C112" s="150" t="s">
        <v>401</v>
      </c>
      <c r="D112" s="150" t="s">
        <v>402</v>
      </c>
      <c r="E112" s="150" t="s">
        <v>402</v>
      </c>
      <c r="F112" s="150" t="s">
        <v>403</v>
      </c>
      <c r="G112" s="150" t="s">
        <v>404</v>
      </c>
    </row>
    <row r="113" spans="1:7" ht="15.75" x14ac:dyDescent="0.25">
      <c r="A113" s="148"/>
      <c r="B113" s="162"/>
      <c r="C113" s="150" t="s">
        <v>405</v>
      </c>
      <c r="D113" s="150" t="s">
        <v>406</v>
      </c>
      <c r="E113" s="148"/>
      <c r="F113" s="150" t="s">
        <v>406</v>
      </c>
      <c r="G113" s="150" t="s">
        <v>581</v>
      </c>
    </row>
    <row r="114" spans="1:7" ht="15.75" x14ac:dyDescent="0.25">
      <c r="A114" s="152" t="s">
        <v>397</v>
      </c>
      <c r="B114" s="160" t="s">
        <v>397</v>
      </c>
      <c r="C114" s="160" t="s">
        <v>397</v>
      </c>
      <c r="D114" s="160" t="s">
        <v>397</v>
      </c>
      <c r="E114" s="160" t="s">
        <v>397</v>
      </c>
      <c r="F114" s="160" t="s">
        <v>397</v>
      </c>
      <c r="G114" s="160" t="s">
        <v>397</v>
      </c>
    </row>
    <row r="115" spans="1:7" ht="15.75" x14ac:dyDescent="0.25">
      <c r="A115" s="148" t="s">
        <v>408</v>
      </c>
      <c r="B115" s="229" t="s">
        <v>409</v>
      </c>
      <c r="C115" s="148"/>
      <c r="D115" s="148">
        <v>0</v>
      </c>
      <c r="E115" s="148">
        <v>0</v>
      </c>
      <c r="F115" s="148">
        <v>0</v>
      </c>
      <c r="G115" s="148">
        <v>0</v>
      </c>
    </row>
    <row r="116" spans="1:7" ht="15.75" x14ac:dyDescent="0.25">
      <c r="A116" s="148" t="s">
        <v>410</v>
      </c>
      <c r="B116" s="231" t="s">
        <v>612</v>
      </c>
      <c r="C116" s="148">
        <v>0</v>
      </c>
      <c r="D116" s="148">
        <v>0</v>
      </c>
      <c r="E116" s="148">
        <v>0</v>
      </c>
      <c r="F116" s="148">
        <v>0</v>
      </c>
      <c r="G116" s="148">
        <v>0</v>
      </c>
    </row>
    <row r="117" spans="1:7" ht="15.75" x14ac:dyDescent="0.25">
      <c r="A117" s="148" t="s">
        <v>413</v>
      </c>
      <c r="B117" s="231" t="s">
        <v>613</v>
      </c>
      <c r="C117" s="148">
        <v>0</v>
      </c>
      <c r="D117" s="148">
        <v>0</v>
      </c>
      <c r="E117" s="148">
        <v>0</v>
      </c>
      <c r="F117" s="148">
        <v>0</v>
      </c>
      <c r="G117" s="148">
        <v>0</v>
      </c>
    </row>
    <row r="118" spans="1:7" ht="15.75" x14ac:dyDescent="0.25">
      <c r="A118" s="148" t="s">
        <v>415</v>
      </c>
      <c r="B118" s="231" t="s">
        <v>614</v>
      </c>
      <c r="C118" s="148">
        <v>0</v>
      </c>
      <c r="D118" s="148">
        <v>0</v>
      </c>
      <c r="E118" s="148">
        <v>0</v>
      </c>
      <c r="F118" s="148">
        <v>0</v>
      </c>
      <c r="G118" s="148">
        <v>0</v>
      </c>
    </row>
    <row r="119" spans="1:7" ht="15.75" x14ac:dyDescent="0.25">
      <c r="A119" s="148" t="s">
        <v>417</v>
      </c>
      <c r="B119" s="153" t="s">
        <v>615</v>
      </c>
      <c r="C119" s="148">
        <v>0</v>
      </c>
      <c r="D119" s="148">
        <v>0</v>
      </c>
      <c r="E119" s="148">
        <v>0</v>
      </c>
      <c r="F119" s="148">
        <v>0</v>
      </c>
      <c r="G119" s="148">
        <v>0</v>
      </c>
    </row>
    <row r="120" spans="1:7" ht="15.75" x14ac:dyDescent="0.25">
      <c r="A120" s="148" t="s">
        <v>419</v>
      </c>
      <c r="B120" s="231" t="s">
        <v>616</v>
      </c>
      <c r="C120" s="148">
        <v>0</v>
      </c>
      <c r="D120" s="148">
        <v>0</v>
      </c>
      <c r="E120" s="148">
        <v>0</v>
      </c>
      <c r="F120" s="148">
        <v>0</v>
      </c>
      <c r="G120" s="148">
        <v>0</v>
      </c>
    </row>
    <row r="121" spans="1:7" ht="15.75" x14ac:dyDescent="0.25">
      <c r="A121" s="148" t="s">
        <v>421</v>
      </c>
      <c r="B121" s="153" t="s">
        <v>617</v>
      </c>
      <c r="C121" s="148">
        <v>0</v>
      </c>
      <c r="D121" s="148">
        <v>0</v>
      </c>
      <c r="E121" s="148">
        <v>0</v>
      </c>
      <c r="F121" s="148">
        <v>0</v>
      </c>
      <c r="G121" s="148">
        <v>0</v>
      </c>
    </row>
    <row r="122" spans="1:7" ht="15.75" x14ac:dyDescent="0.25">
      <c r="A122" s="148" t="s">
        <v>423</v>
      </c>
      <c r="B122" s="153" t="s">
        <v>618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</row>
    <row r="123" spans="1:7" ht="15.75" x14ac:dyDescent="0.25">
      <c r="A123" s="148" t="s">
        <v>605</v>
      </c>
      <c r="B123" s="232" t="s">
        <v>619</v>
      </c>
      <c r="C123" s="148">
        <v>0</v>
      </c>
      <c r="D123" s="148">
        <v>0</v>
      </c>
      <c r="E123" s="148">
        <v>0</v>
      </c>
      <c r="F123" s="148">
        <v>0</v>
      </c>
      <c r="G123" s="148">
        <v>0</v>
      </c>
    </row>
    <row r="124" spans="1:7" ht="15.75" x14ac:dyDescent="0.25">
      <c r="A124" s="148" t="s">
        <v>429</v>
      </c>
      <c r="B124" s="231" t="s">
        <v>620</v>
      </c>
      <c r="C124" s="148">
        <v>2207.1999999999998</v>
      </c>
      <c r="D124" s="148">
        <v>0</v>
      </c>
      <c r="E124" s="148">
        <v>2207.1999999999998</v>
      </c>
      <c r="F124" s="148">
        <v>0</v>
      </c>
      <c r="G124" s="148">
        <v>2207.1999999999998</v>
      </c>
    </row>
    <row r="125" spans="1:7" ht="15.75" x14ac:dyDescent="0.25">
      <c r="A125" s="148" t="s">
        <v>432</v>
      </c>
      <c r="B125" s="231" t="s">
        <v>621</v>
      </c>
      <c r="C125" s="148">
        <v>0</v>
      </c>
      <c r="D125" s="148">
        <v>0</v>
      </c>
      <c r="E125" s="148">
        <v>0</v>
      </c>
      <c r="F125" s="148">
        <v>0</v>
      </c>
      <c r="G125" s="148">
        <v>0</v>
      </c>
    </row>
    <row r="126" spans="1:7" ht="15.75" x14ac:dyDescent="0.25">
      <c r="A126" s="148" t="s">
        <v>692</v>
      </c>
      <c r="B126" s="231" t="s">
        <v>622</v>
      </c>
      <c r="C126" s="148">
        <v>23690</v>
      </c>
      <c r="D126" s="148">
        <v>0</v>
      </c>
      <c r="E126" s="148">
        <v>23690</v>
      </c>
      <c r="F126" s="148">
        <v>0</v>
      </c>
      <c r="G126" s="148">
        <v>23690</v>
      </c>
    </row>
    <row r="127" spans="1:7" ht="15.75" x14ac:dyDescent="0.25">
      <c r="A127" s="148" t="s">
        <v>284</v>
      </c>
      <c r="B127" s="153" t="s">
        <v>693</v>
      </c>
      <c r="C127" s="148">
        <v>0</v>
      </c>
      <c r="D127" s="148">
        <v>0</v>
      </c>
      <c r="E127" s="148">
        <v>0</v>
      </c>
      <c r="F127" s="148">
        <v>0</v>
      </c>
      <c r="G127" s="148">
        <v>0</v>
      </c>
    </row>
    <row r="128" spans="1:7" ht="15.75" x14ac:dyDescent="0.25">
      <c r="A128" s="151" t="s">
        <v>436</v>
      </c>
      <c r="B128" s="153" t="s">
        <v>624</v>
      </c>
      <c r="C128" s="148">
        <v>0</v>
      </c>
      <c r="D128" s="148">
        <v>0</v>
      </c>
      <c r="E128" s="148">
        <v>0</v>
      </c>
      <c r="F128" s="148">
        <v>0</v>
      </c>
      <c r="G128" s="148">
        <v>0</v>
      </c>
    </row>
    <row r="129" spans="1:7" ht="15.75" x14ac:dyDescent="0.25">
      <c r="A129" s="151" t="s">
        <v>438</v>
      </c>
      <c r="B129" s="153" t="s">
        <v>694</v>
      </c>
      <c r="C129" s="148">
        <v>0</v>
      </c>
      <c r="D129" s="148">
        <v>0</v>
      </c>
      <c r="E129" s="148">
        <v>0</v>
      </c>
      <c r="F129" s="148">
        <v>0</v>
      </c>
      <c r="G129" s="148">
        <v>0</v>
      </c>
    </row>
    <row r="130" spans="1:7" ht="15.75" x14ac:dyDescent="0.25">
      <c r="A130" s="148" t="s">
        <v>440</v>
      </c>
      <c r="B130" s="153" t="s">
        <v>625</v>
      </c>
      <c r="C130" s="148">
        <v>0</v>
      </c>
      <c r="D130" s="148">
        <v>0</v>
      </c>
      <c r="E130" s="148">
        <v>0</v>
      </c>
      <c r="F130" s="148">
        <v>0</v>
      </c>
      <c r="G130" s="148">
        <v>0</v>
      </c>
    </row>
    <row r="131" spans="1:7" ht="15.75" x14ac:dyDescent="0.25">
      <c r="A131" s="148" t="s">
        <v>442</v>
      </c>
      <c r="B131" s="153" t="s">
        <v>626</v>
      </c>
      <c r="C131" s="148">
        <v>0</v>
      </c>
      <c r="D131" s="148">
        <v>0</v>
      </c>
      <c r="E131" s="148">
        <v>0</v>
      </c>
      <c r="F131" s="148">
        <v>0</v>
      </c>
      <c r="G131" s="148">
        <v>0</v>
      </c>
    </row>
    <row r="132" spans="1:7" ht="15.75" x14ac:dyDescent="0.25">
      <c r="A132" s="148" t="s">
        <v>444</v>
      </c>
      <c r="B132" s="153" t="s">
        <v>695</v>
      </c>
      <c r="C132" s="148">
        <v>8401.3700000000008</v>
      </c>
      <c r="D132" s="148">
        <v>0</v>
      </c>
      <c r="E132" s="148">
        <v>8401.3700000000008</v>
      </c>
      <c r="F132" s="148">
        <v>0</v>
      </c>
      <c r="G132" s="148">
        <v>8401.3700000000008</v>
      </c>
    </row>
    <row r="133" spans="1:7" ht="15.75" x14ac:dyDescent="0.25">
      <c r="A133" s="148" t="s">
        <v>446</v>
      </c>
      <c r="B133" s="153" t="s">
        <v>696</v>
      </c>
      <c r="C133" s="148">
        <v>0</v>
      </c>
      <c r="D133" s="148">
        <v>0</v>
      </c>
      <c r="E133" s="148">
        <v>0</v>
      </c>
      <c r="F133" s="148">
        <v>0</v>
      </c>
      <c r="G133" s="148">
        <v>0</v>
      </c>
    </row>
    <row r="134" spans="1:7" ht="15.75" x14ac:dyDescent="0.25">
      <c r="A134" s="148" t="s">
        <v>448</v>
      </c>
      <c r="B134" s="153" t="s">
        <v>697</v>
      </c>
      <c r="C134" s="148">
        <v>345.52</v>
      </c>
      <c r="D134" s="148">
        <v>0</v>
      </c>
      <c r="E134" s="148">
        <v>345.52</v>
      </c>
      <c r="F134" s="148">
        <v>0</v>
      </c>
      <c r="G134" s="148">
        <v>345.52</v>
      </c>
    </row>
    <row r="135" spans="1:7" ht="15.75" x14ac:dyDescent="0.25">
      <c r="A135" s="148" t="s">
        <v>450</v>
      </c>
      <c r="B135" s="231" t="s">
        <v>698</v>
      </c>
      <c r="C135" s="148">
        <v>0</v>
      </c>
      <c r="D135" s="148">
        <v>0</v>
      </c>
      <c r="E135" s="148">
        <v>0</v>
      </c>
      <c r="F135" s="148">
        <v>0</v>
      </c>
      <c r="G135" s="148">
        <v>0</v>
      </c>
    </row>
    <row r="136" spans="1:7" ht="15.75" x14ac:dyDescent="0.25">
      <c r="A136" s="148" t="s">
        <v>452</v>
      </c>
      <c r="B136" s="231" t="s">
        <v>631</v>
      </c>
      <c r="C136" s="148">
        <v>0</v>
      </c>
      <c r="D136" s="148">
        <v>0</v>
      </c>
      <c r="E136" s="148">
        <v>0</v>
      </c>
      <c r="F136" s="148">
        <v>0</v>
      </c>
      <c r="G136" s="148">
        <v>0</v>
      </c>
    </row>
    <row r="137" spans="1:7" ht="15.75" x14ac:dyDescent="0.25">
      <c r="A137" s="148" t="s">
        <v>454</v>
      </c>
      <c r="B137" s="153" t="s">
        <v>699</v>
      </c>
      <c r="C137" s="148">
        <v>0</v>
      </c>
      <c r="D137" s="148">
        <v>0</v>
      </c>
      <c r="E137" s="148">
        <v>0</v>
      </c>
      <c r="F137" s="148">
        <v>0</v>
      </c>
      <c r="G137" s="148">
        <v>0</v>
      </c>
    </row>
    <row r="138" spans="1:7" ht="15.75" x14ac:dyDescent="0.25">
      <c r="A138" s="148" t="s">
        <v>456</v>
      </c>
      <c r="B138" s="153" t="s">
        <v>633</v>
      </c>
      <c r="C138" s="148">
        <v>0</v>
      </c>
      <c r="D138" s="148">
        <v>0</v>
      </c>
      <c r="E138" s="148">
        <v>0</v>
      </c>
      <c r="F138" s="148">
        <v>0</v>
      </c>
      <c r="G138" s="148">
        <v>0</v>
      </c>
    </row>
    <row r="139" spans="1:7" ht="15.75" x14ac:dyDescent="0.25">
      <c r="A139" s="148" t="s">
        <v>458</v>
      </c>
      <c r="B139" s="231" t="s">
        <v>700</v>
      </c>
      <c r="C139" s="148">
        <v>98.97</v>
      </c>
      <c r="D139" s="148">
        <v>0</v>
      </c>
      <c r="E139" s="148">
        <v>98.97</v>
      </c>
      <c r="F139" s="148">
        <v>0</v>
      </c>
      <c r="G139" s="148">
        <v>98.97</v>
      </c>
    </row>
    <row r="140" spans="1:7" ht="15.75" x14ac:dyDescent="0.25">
      <c r="A140" s="148" t="s">
        <v>460</v>
      </c>
      <c r="B140" s="231" t="s">
        <v>701</v>
      </c>
      <c r="C140" s="148">
        <v>28462.54</v>
      </c>
      <c r="D140" s="148">
        <v>0</v>
      </c>
      <c r="E140" s="148">
        <v>28462.54</v>
      </c>
      <c r="F140" s="148">
        <v>0</v>
      </c>
      <c r="G140" s="148">
        <v>28462.54</v>
      </c>
    </row>
    <row r="141" spans="1:7" ht="15.75" x14ac:dyDescent="0.25">
      <c r="A141" s="148" t="s">
        <v>462</v>
      </c>
      <c r="B141" s="153" t="s">
        <v>463</v>
      </c>
      <c r="C141" s="148">
        <v>0</v>
      </c>
      <c r="D141" s="148">
        <v>0</v>
      </c>
      <c r="E141" s="148">
        <v>0</v>
      </c>
      <c r="F141" s="148">
        <v>0</v>
      </c>
      <c r="G141" s="148">
        <v>0</v>
      </c>
    </row>
    <row r="142" spans="1:7" ht="15.75" x14ac:dyDescent="0.25">
      <c r="A142" s="148" t="s">
        <v>464</v>
      </c>
      <c r="B142" s="231" t="s">
        <v>637</v>
      </c>
      <c r="C142" s="148">
        <v>0</v>
      </c>
      <c r="D142" s="148">
        <v>0</v>
      </c>
      <c r="E142" s="148">
        <v>0</v>
      </c>
      <c r="F142" s="148">
        <v>0</v>
      </c>
      <c r="G142" s="148">
        <v>0</v>
      </c>
    </row>
    <row r="143" spans="1:7" ht="15.75" x14ac:dyDescent="0.25">
      <c r="A143" s="148" t="s">
        <v>466</v>
      </c>
      <c r="B143" s="153" t="s">
        <v>702</v>
      </c>
      <c r="C143" s="148">
        <v>0</v>
      </c>
      <c r="D143" s="148">
        <v>0</v>
      </c>
      <c r="E143" s="148">
        <v>0</v>
      </c>
      <c r="F143" s="148">
        <v>0</v>
      </c>
      <c r="G143" s="148">
        <v>0</v>
      </c>
    </row>
    <row r="144" spans="1:7" ht="15.75" x14ac:dyDescent="0.25">
      <c r="A144" s="148" t="s">
        <v>468</v>
      </c>
      <c r="B144" s="153" t="s">
        <v>703</v>
      </c>
      <c r="C144" s="148">
        <v>0</v>
      </c>
      <c r="D144" s="148">
        <v>0</v>
      </c>
      <c r="E144" s="148">
        <v>0</v>
      </c>
      <c r="F144" s="148">
        <v>0</v>
      </c>
      <c r="G144" s="148">
        <v>0</v>
      </c>
    </row>
    <row r="145" spans="1:7" ht="15.75" x14ac:dyDescent="0.25">
      <c r="A145" s="148" t="s">
        <v>470</v>
      </c>
      <c r="B145" s="153" t="s">
        <v>640</v>
      </c>
      <c r="C145" s="148">
        <v>0</v>
      </c>
      <c r="D145" s="148">
        <v>0</v>
      </c>
      <c r="E145" s="148">
        <v>0</v>
      </c>
      <c r="F145" s="148">
        <v>0</v>
      </c>
      <c r="G145" s="148">
        <v>0</v>
      </c>
    </row>
    <row r="146" spans="1:7" ht="15.75" x14ac:dyDescent="0.25">
      <c r="A146" s="148" t="s">
        <v>472</v>
      </c>
      <c r="B146" s="153" t="s">
        <v>704</v>
      </c>
      <c r="C146" s="148">
        <v>0</v>
      </c>
      <c r="D146" s="148">
        <v>0</v>
      </c>
      <c r="E146" s="148">
        <v>0</v>
      </c>
      <c r="F146" s="148">
        <v>0</v>
      </c>
      <c r="G146" s="148">
        <v>0</v>
      </c>
    </row>
    <row r="147" spans="1:7" ht="15.75" x14ac:dyDescent="0.25">
      <c r="A147" s="148" t="s">
        <v>474</v>
      </c>
      <c r="B147" s="153" t="s">
        <v>475</v>
      </c>
      <c r="C147" s="148">
        <v>47.98</v>
      </c>
      <c r="D147" s="148">
        <v>0</v>
      </c>
      <c r="E147" s="148">
        <v>47.98</v>
      </c>
      <c r="F147" s="148">
        <v>0</v>
      </c>
      <c r="G147" s="148">
        <v>47.98</v>
      </c>
    </row>
    <row r="148" spans="1:7" ht="15.75" x14ac:dyDescent="0.25">
      <c r="A148" s="148" t="s">
        <v>476</v>
      </c>
      <c r="B148" s="153" t="s">
        <v>705</v>
      </c>
      <c r="C148" s="148">
        <v>0</v>
      </c>
      <c r="D148" s="148">
        <v>0</v>
      </c>
      <c r="E148" s="148">
        <v>0</v>
      </c>
      <c r="F148" s="148">
        <v>0</v>
      </c>
      <c r="G148" s="148">
        <v>0</v>
      </c>
    </row>
    <row r="149" spans="1:7" ht="15.75" x14ac:dyDescent="0.25">
      <c r="A149" s="148" t="s">
        <v>478</v>
      </c>
      <c r="B149" s="153" t="s">
        <v>644</v>
      </c>
      <c r="C149" s="148">
        <v>266.04000000000002</v>
      </c>
      <c r="D149" s="148">
        <v>0</v>
      </c>
      <c r="E149" s="148">
        <v>266.04000000000002</v>
      </c>
      <c r="F149" s="148">
        <v>0</v>
      </c>
      <c r="G149" s="148">
        <v>266.04000000000002</v>
      </c>
    </row>
    <row r="150" spans="1:7" ht="15.75" x14ac:dyDescent="0.25">
      <c r="A150" s="148" t="s">
        <v>481</v>
      </c>
      <c r="B150" s="231" t="s">
        <v>706</v>
      </c>
      <c r="C150" s="148">
        <v>65319.33</v>
      </c>
      <c r="D150" s="148">
        <v>0</v>
      </c>
      <c r="E150" s="148">
        <v>65319.33</v>
      </c>
      <c r="F150" s="148">
        <v>0</v>
      </c>
      <c r="G150" s="148">
        <v>65319.33</v>
      </c>
    </row>
    <row r="151" spans="1:7" ht="15.75" x14ac:dyDescent="0.25">
      <c r="A151" s="148" t="s">
        <v>481</v>
      </c>
      <c r="B151" s="231" t="s">
        <v>707</v>
      </c>
      <c r="C151" s="148">
        <v>0</v>
      </c>
      <c r="D151" s="148">
        <v>0</v>
      </c>
      <c r="E151" s="148">
        <v>0</v>
      </c>
      <c r="F151" s="148">
        <v>0</v>
      </c>
      <c r="G151" s="148">
        <v>0</v>
      </c>
    </row>
    <row r="152" spans="1:7" ht="15.75" x14ac:dyDescent="0.25">
      <c r="A152" s="148" t="s">
        <v>485</v>
      </c>
      <c r="B152" s="231" t="s">
        <v>646</v>
      </c>
      <c r="C152" s="148">
        <v>112.77000000000001</v>
      </c>
      <c r="D152" s="148">
        <v>0</v>
      </c>
      <c r="E152" s="148">
        <v>112.77000000000001</v>
      </c>
      <c r="F152" s="148">
        <v>0</v>
      </c>
      <c r="G152" s="148">
        <v>112.77000000000001</v>
      </c>
    </row>
    <row r="153" spans="1:7" ht="15.75" x14ac:dyDescent="0.25">
      <c r="A153" s="148" t="s">
        <v>248</v>
      </c>
      <c r="B153" s="231" t="s">
        <v>647</v>
      </c>
      <c r="C153" s="148">
        <v>58884.56</v>
      </c>
      <c r="D153" s="148">
        <v>0</v>
      </c>
      <c r="E153" s="148">
        <v>58884.56</v>
      </c>
      <c r="F153" s="148">
        <v>0</v>
      </c>
      <c r="G153" s="148">
        <v>58884.56</v>
      </c>
    </row>
    <row r="154" spans="1:7" ht="15.75" x14ac:dyDescent="0.25">
      <c r="A154" s="148" t="s">
        <v>248</v>
      </c>
      <c r="B154" s="231" t="s">
        <v>708</v>
      </c>
      <c r="C154" s="148">
        <v>0</v>
      </c>
      <c r="D154" s="148">
        <v>0</v>
      </c>
      <c r="E154" s="148">
        <v>0</v>
      </c>
      <c r="F154" s="148">
        <v>0</v>
      </c>
      <c r="G154" s="148">
        <v>0</v>
      </c>
    </row>
    <row r="155" spans="1:7" ht="15.75" x14ac:dyDescent="0.25">
      <c r="A155" s="148" t="s">
        <v>489</v>
      </c>
      <c r="B155" s="231" t="s">
        <v>649</v>
      </c>
      <c r="C155" s="148">
        <v>0</v>
      </c>
      <c r="D155" s="148">
        <v>0</v>
      </c>
      <c r="E155" s="148">
        <v>0</v>
      </c>
      <c r="F155" s="148">
        <v>0</v>
      </c>
      <c r="G155" s="148">
        <v>0</v>
      </c>
    </row>
    <row r="156" spans="1:7" ht="15.75" x14ac:dyDescent="0.25">
      <c r="A156" s="148" t="s">
        <v>491</v>
      </c>
      <c r="B156" s="231" t="s">
        <v>650</v>
      </c>
      <c r="C156" s="148">
        <v>0</v>
      </c>
      <c r="D156" s="148">
        <v>0</v>
      </c>
      <c r="E156" s="148">
        <v>0</v>
      </c>
      <c r="F156" s="148">
        <v>0</v>
      </c>
      <c r="G156" s="148">
        <v>0</v>
      </c>
    </row>
    <row r="157" spans="1:7" ht="15.75" x14ac:dyDescent="0.25">
      <c r="A157" s="148" t="s">
        <v>493</v>
      </c>
      <c r="B157" s="231" t="s">
        <v>651</v>
      </c>
      <c r="C157" s="148">
        <v>474.3</v>
      </c>
      <c r="D157" s="148">
        <v>0</v>
      </c>
      <c r="E157" s="148">
        <v>474.3</v>
      </c>
      <c r="F157" s="148">
        <v>0</v>
      </c>
      <c r="G157" s="148">
        <v>474.3</v>
      </c>
    </row>
    <row r="158" spans="1:7" ht="15.75" x14ac:dyDescent="0.25">
      <c r="A158" s="148" t="s">
        <v>495</v>
      </c>
      <c r="B158" s="231" t="s">
        <v>652</v>
      </c>
      <c r="C158" s="148">
        <v>0</v>
      </c>
      <c r="D158" s="148">
        <v>0</v>
      </c>
      <c r="E158" s="148">
        <v>0</v>
      </c>
      <c r="F158" s="148">
        <v>0</v>
      </c>
      <c r="G158" s="148">
        <v>0</v>
      </c>
    </row>
    <row r="159" spans="1:7" ht="15.75" x14ac:dyDescent="0.25">
      <c r="A159" s="148" t="s">
        <v>497</v>
      </c>
      <c r="B159" s="231" t="s">
        <v>498</v>
      </c>
      <c r="C159" s="148">
        <v>27280.94</v>
      </c>
      <c r="D159" s="148">
        <v>0</v>
      </c>
      <c r="E159" s="148">
        <v>27280.94</v>
      </c>
      <c r="F159" s="148">
        <v>0</v>
      </c>
      <c r="G159" s="148">
        <v>27280.94</v>
      </c>
    </row>
    <row r="160" spans="1:7" ht="15.75" x14ac:dyDescent="0.25">
      <c r="A160" s="148" t="s">
        <v>499</v>
      </c>
      <c r="B160" s="231" t="s">
        <v>709</v>
      </c>
      <c r="C160" s="148">
        <v>0</v>
      </c>
      <c r="D160" s="148">
        <v>0</v>
      </c>
      <c r="E160" s="148">
        <v>0</v>
      </c>
      <c r="F160" s="148">
        <v>0</v>
      </c>
      <c r="G160" s="148">
        <v>0</v>
      </c>
    </row>
    <row r="161" spans="1:7" ht="15.75" x14ac:dyDescent="0.25">
      <c r="A161" s="148" t="s">
        <v>501</v>
      </c>
      <c r="B161" s="231" t="s">
        <v>655</v>
      </c>
      <c r="C161" s="148">
        <v>0</v>
      </c>
      <c r="D161" s="148">
        <v>0</v>
      </c>
      <c r="E161" s="148">
        <v>0</v>
      </c>
      <c r="F161" s="148">
        <v>0</v>
      </c>
      <c r="G161" s="148">
        <v>0</v>
      </c>
    </row>
    <row r="162" spans="1:7" ht="15.75" x14ac:dyDescent="0.25">
      <c r="A162" s="148" t="s">
        <v>503</v>
      </c>
      <c r="B162" s="231" t="s">
        <v>710</v>
      </c>
      <c r="C162" s="148">
        <v>61788.58</v>
      </c>
      <c r="D162" s="148">
        <v>0</v>
      </c>
      <c r="E162" s="148">
        <v>61788.58</v>
      </c>
      <c r="F162" s="148">
        <v>0</v>
      </c>
      <c r="G162" s="148">
        <v>61788.58</v>
      </c>
    </row>
    <row r="163" spans="1:7" ht="15.75" x14ac:dyDescent="0.25">
      <c r="A163" s="148" t="s">
        <v>505</v>
      </c>
      <c r="B163" s="231" t="s">
        <v>657</v>
      </c>
      <c r="C163" s="148">
        <v>0</v>
      </c>
      <c r="D163" s="148">
        <v>0</v>
      </c>
      <c r="E163" s="148">
        <v>0</v>
      </c>
      <c r="F163" s="148">
        <v>0</v>
      </c>
      <c r="G163" s="148">
        <v>0</v>
      </c>
    </row>
    <row r="164" spans="1:7" ht="15.75" x14ac:dyDescent="0.25">
      <c r="A164" s="148" t="s">
        <v>507</v>
      </c>
      <c r="B164" s="231" t="s">
        <v>658</v>
      </c>
      <c r="C164" s="148">
        <v>1545</v>
      </c>
      <c r="D164" s="148">
        <v>0</v>
      </c>
      <c r="E164" s="148">
        <v>1545</v>
      </c>
      <c r="F164" s="148">
        <v>0</v>
      </c>
      <c r="G164" s="148">
        <v>1545</v>
      </c>
    </row>
    <row r="165" spans="1:7" ht="15.75" x14ac:dyDescent="0.25">
      <c r="A165" s="148" t="s">
        <v>270</v>
      </c>
      <c r="B165" s="231" t="s">
        <v>659</v>
      </c>
      <c r="C165" s="148">
        <v>0</v>
      </c>
      <c r="D165" s="148">
        <v>0</v>
      </c>
      <c r="E165" s="148">
        <v>0</v>
      </c>
      <c r="F165" s="148">
        <v>0</v>
      </c>
      <c r="G165" s="148">
        <v>0</v>
      </c>
    </row>
    <row r="166" spans="1:7" ht="15.75" x14ac:dyDescent="0.25">
      <c r="A166" s="148" t="s">
        <v>264</v>
      </c>
      <c r="B166" s="231" t="s">
        <v>660</v>
      </c>
      <c r="C166" s="148">
        <v>0</v>
      </c>
      <c r="D166" s="148">
        <v>0</v>
      </c>
      <c r="E166" s="148">
        <v>0</v>
      </c>
      <c r="F166" s="148">
        <v>0</v>
      </c>
      <c r="G166" s="148">
        <v>0</v>
      </c>
    </row>
    <row r="167" spans="1:7" ht="15.75" x14ac:dyDescent="0.25">
      <c r="A167" s="148" t="s">
        <v>276</v>
      </c>
      <c r="B167" s="230" t="s">
        <v>711</v>
      </c>
      <c r="C167" s="148">
        <v>0</v>
      </c>
      <c r="D167" s="148">
        <v>0</v>
      </c>
      <c r="E167" s="148">
        <v>0</v>
      </c>
      <c r="F167" s="148">
        <v>0</v>
      </c>
      <c r="G167" s="148">
        <v>0</v>
      </c>
    </row>
    <row r="168" spans="1:7" ht="15.75" x14ac:dyDescent="0.25">
      <c r="A168" s="148" t="s">
        <v>512</v>
      </c>
      <c r="B168" s="153" t="s">
        <v>712</v>
      </c>
      <c r="C168" s="148">
        <v>0</v>
      </c>
      <c r="D168" s="148">
        <v>0</v>
      </c>
      <c r="E168" s="148">
        <v>0</v>
      </c>
      <c r="F168" s="148">
        <v>0</v>
      </c>
      <c r="G168" s="148">
        <v>0</v>
      </c>
    </row>
    <row r="169" spans="1:7" ht="15.75" x14ac:dyDescent="0.25">
      <c r="A169" s="148" t="s">
        <v>515</v>
      </c>
      <c r="B169" s="230" t="s">
        <v>713</v>
      </c>
      <c r="C169" s="148">
        <v>0</v>
      </c>
      <c r="D169" s="148">
        <v>0</v>
      </c>
      <c r="E169" s="148">
        <v>0</v>
      </c>
      <c r="F169" s="148">
        <v>0</v>
      </c>
      <c r="G169" s="148">
        <v>0</v>
      </c>
    </row>
    <row r="170" spans="1:7" ht="15.75" x14ac:dyDescent="0.25">
      <c r="A170" s="151" t="s">
        <v>274</v>
      </c>
      <c r="B170" s="153" t="s">
        <v>714</v>
      </c>
      <c r="C170" s="148">
        <v>0</v>
      </c>
      <c r="D170" s="148">
        <v>0</v>
      </c>
      <c r="E170" s="148">
        <v>0</v>
      </c>
      <c r="F170" s="148">
        <v>0</v>
      </c>
      <c r="G170" s="148">
        <v>0</v>
      </c>
    </row>
    <row r="171" spans="1:7" ht="15.75" x14ac:dyDescent="0.25">
      <c r="A171" s="148" t="s">
        <v>518</v>
      </c>
      <c r="B171" s="153" t="s">
        <v>715</v>
      </c>
      <c r="C171" s="148">
        <v>0</v>
      </c>
      <c r="D171" s="148">
        <v>0</v>
      </c>
      <c r="E171" s="148">
        <v>0</v>
      </c>
      <c r="F171" s="148">
        <v>0</v>
      </c>
      <c r="G171" s="148">
        <v>0</v>
      </c>
    </row>
    <row r="172" spans="1:7" ht="15.75" x14ac:dyDescent="0.25">
      <c r="A172" s="148" t="s">
        <v>520</v>
      </c>
      <c r="B172" s="231" t="s">
        <v>716</v>
      </c>
      <c r="C172" s="148">
        <v>0</v>
      </c>
      <c r="D172" s="148">
        <v>0</v>
      </c>
      <c r="E172" s="148">
        <v>0</v>
      </c>
      <c r="F172" s="148">
        <v>0</v>
      </c>
      <c r="G172" s="148">
        <v>0</v>
      </c>
    </row>
    <row r="173" spans="1:7" ht="15.75" x14ac:dyDescent="0.25">
      <c r="A173" s="148" t="s">
        <v>522</v>
      </c>
      <c r="B173" s="231" t="s">
        <v>717</v>
      </c>
      <c r="C173" s="148">
        <v>0</v>
      </c>
      <c r="D173" s="148">
        <v>0</v>
      </c>
      <c r="E173" s="148">
        <v>0</v>
      </c>
      <c r="F173" s="148">
        <v>0</v>
      </c>
      <c r="G173" s="148">
        <v>0</v>
      </c>
    </row>
    <row r="174" spans="1:7" ht="15.75" x14ac:dyDescent="0.25">
      <c r="A174" s="148" t="s">
        <v>524</v>
      </c>
      <c r="B174" s="231" t="s">
        <v>668</v>
      </c>
      <c r="C174" s="148">
        <v>0</v>
      </c>
      <c r="D174" s="148">
        <v>0</v>
      </c>
      <c r="E174" s="148">
        <v>0</v>
      </c>
      <c r="F174" s="148">
        <v>2126.15</v>
      </c>
      <c r="G174" s="148">
        <v>2126.15</v>
      </c>
    </row>
    <row r="175" spans="1:7" ht="15.75" x14ac:dyDescent="0.25">
      <c r="A175" s="148" t="s">
        <v>526</v>
      </c>
      <c r="B175" s="229" t="s">
        <v>669</v>
      </c>
      <c r="C175" s="148">
        <v>0</v>
      </c>
      <c r="D175" s="148">
        <v>0</v>
      </c>
      <c r="E175" s="148">
        <v>0</v>
      </c>
      <c r="F175" s="148">
        <v>0</v>
      </c>
      <c r="G175" s="148">
        <v>0</v>
      </c>
    </row>
    <row r="176" spans="1:7" ht="15.75" x14ac:dyDescent="0.25">
      <c r="A176" s="148" t="s">
        <v>528</v>
      </c>
      <c r="B176" s="229" t="s">
        <v>670</v>
      </c>
      <c r="C176" s="148">
        <v>0</v>
      </c>
      <c r="D176" s="148">
        <v>0</v>
      </c>
      <c r="E176" s="148">
        <v>0</v>
      </c>
      <c r="F176" s="148">
        <v>0</v>
      </c>
      <c r="G176" s="148">
        <v>0</v>
      </c>
    </row>
    <row r="177" spans="1:7" ht="15.75" x14ac:dyDescent="0.25">
      <c r="A177" s="148" t="s">
        <v>530</v>
      </c>
      <c r="B177" s="231" t="s">
        <v>718</v>
      </c>
      <c r="C177" s="148">
        <v>220.97</v>
      </c>
      <c r="D177" s="148">
        <v>0</v>
      </c>
      <c r="E177" s="148">
        <v>220.97</v>
      </c>
      <c r="F177" s="148">
        <v>0</v>
      </c>
      <c r="G177" s="148">
        <v>220.97</v>
      </c>
    </row>
    <row r="178" spans="1:7" ht="15.75" x14ac:dyDescent="0.25">
      <c r="A178" s="148" t="s">
        <v>672</v>
      </c>
      <c r="B178" s="231">
        <v>6825</v>
      </c>
      <c r="C178" s="148">
        <v>188.51999999999998</v>
      </c>
      <c r="D178" s="148">
        <v>0</v>
      </c>
      <c r="E178" s="148">
        <v>188.51999999999998</v>
      </c>
      <c r="F178" s="148">
        <v>0</v>
      </c>
      <c r="G178" s="148">
        <v>188.51999999999998</v>
      </c>
    </row>
    <row r="179" spans="1:7" ht="15.75" x14ac:dyDescent="0.25">
      <c r="A179" s="148" t="s">
        <v>535</v>
      </c>
      <c r="B179" s="231" t="s">
        <v>673</v>
      </c>
      <c r="C179" s="148">
        <v>161.19999999999999</v>
      </c>
      <c r="D179" s="148">
        <v>0</v>
      </c>
      <c r="E179" s="148">
        <v>161.19999999999999</v>
      </c>
      <c r="F179" s="148">
        <v>0</v>
      </c>
      <c r="G179" s="148">
        <v>161.19999999999999</v>
      </c>
    </row>
    <row r="180" spans="1:7" ht="15.75" x14ac:dyDescent="0.25">
      <c r="A180" s="148" t="s">
        <v>347</v>
      </c>
      <c r="B180" s="231" t="s">
        <v>674</v>
      </c>
      <c r="C180" s="148">
        <v>0</v>
      </c>
      <c r="D180" s="148">
        <v>0</v>
      </c>
      <c r="E180" s="148">
        <v>0</v>
      </c>
      <c r="F180" s="148">
        <v>0</v>
      </c>
      <c r="G180" s="148">
        <v>0</v>
      </c>
    </row>
    <row r="181" spans="1:7" ht="15.75" x14ac:dyDescent="0.25">
      <c r="A181" s="148" t="s">
        <v>538</v>
      </c>
      <c r="B181" s="231" t="s">
        <v>675</v>
      </c>
      <c r="C181" s="148">
        <v>945.57999999999993</v>
      </c>
      <c r="D181" s="148">
        <v>0</v>
      </c>
      <c r="E181" s="148">
        <v>945.57999999999993</v>
      </c>
      <c r="F181" s="148">
        <v>0</v>
      </c>
      <c r="G181" s="148">
        <v>945.57999999999993</v>
      </c>
    </row>
    <row r="182" spans="1:7" ht="15.75" x14ac:dyDescent="0.25">
      <c r="A182" s="148" t="s">
        <v>538</v>
      </c>
      <c r="B182" s="231" t="s">
        <v>719</v>
      </c>
      <c r="C182" s="148">
        <v>0</v>
      </c>
      <c r="D182" s="148">
        <v>0</v>
      </c>
      <c r="E182" s="148">
        <v>0</v>
      </c>
      <c r="F182" s="148">
        <v>0</v>
      </c>
      <c r="G182" s="148">
        <v>0</v>
      </c>
    </row>
    <row r="183" spans="1:7" ht="15.75" x14ac:dyDescent="0.25">
      <c r="A183" s="148" t="s">
        <v>541</v>
      </c>
      <c r="B183" s="153" t="s">
        <v>677</v>
      </c>
      <c r="C183" s="148">
        <v>0</v>
      </c>
      <c r="D183" s="148">
        <v>0</v>
      </c>
      <c r="E183" s="148">
        <v>0</v>
      </c>
      <c r="F183" s="148">
        <v>0</v>
      </c>
      <c r="G183" s="148">
        <v>0</v>
      </c>
    </row>
    <row r="184" spans="1:7" ht="15.75" x14ac:dyDescent="0.25">
      <c r="A184" s="148" t="s">
        <v>541</v>
      </c>
      <c r="B184" s="153" t="s">
        <v>720</v>
      </c>
      <c r="C184" s="148">
        <v>0</v>
      </c>
      <c r="D184" s="148">
        <v>0</v>
      </c>
      <c r="E184" s="148">
        <v>0</v>
      </c>
      <c r="F184" s="148">
        <v>0</v>
      </c>
      <c r="G184" s="148">
        <v>0</v>
      </c>
    </row>
    <row r="185" spans="1:7" ht="15.75" x14ac:dyDescent="0.25">
      <c r="A185" s="148" t="s">
        <v>544</v>
      </c>
      <c r="B185" s="229" t="s">
        <v>721</v>
      </c>
      <c r="C185" s="148">
        <v>109.51</v>
      </c>
      <c r="D185" s="148">
        <v>0</v>
      </c>
      <c r="E185" s="148">
        <v>109.51</v>
      </c>
      <c r="F185" s="148">
        <v>0</v>
      </c>
      <c r="G185" s="148">
        <v>109.51</v>
      </c>
    </row>
    <row r="186" spans="1:7" ht="15.75" x14ac:dyDescent="0.25">
      <c r="A186" s="148" t="s">
        <v>548</v>
      </c>
      <c r="B186" s="231" t="s">
        <v>722</v>
      </c>
      <c r="C186" s="148">
        <v>0</v>
      </c>
      <c r="D186" s="148">
        <v>0</v>
      </c>
      <c r="E186" s="148">
        <v>0</v>
      </c>
      <c r="F186" s="148">
        <v>0</v>
      </c>
      <c r="G186" s="148">
        <v>0</v>
      </c>
    </row>
    <row r="187" spans="1:7" ht="15.75" x14ac:dyDescent="0.25">
      <c r="A187" s="148" t="s">
        <v>553</v>
      </c>
      <c r="B187" s="231" t="s">
        <v>682</v>
      </c>
      <c r="C187" s="148">
        <v>0</v>
      </c>
      <c r="D187" s="148">
        <v>0</v>
      </c>
      <c r="E187" s="148">
        <v>0</v>
      </c>
      <c r="F187" s="148">
        <v>0</v>
      </c>
      <c r="G187" s="148">
        <v>0</v>
      </c>
    </row>
    <row r="188" spans="1:7" ht="15.75" x14ac:dyDescent="0.25">
      <c r="A188" s="148" t="s">
        <v>555</v>
      </c>
      <c r="B188" s="153" t="s">
        <v>723</v>
      </c>
      <c r="C188" s="148">
        <v>0</v>
      </c>
      <c r="D188" s="148">
        <v>0</v>
      </c>
      <c r="E188" s="148">
        <v>0</v>
      </c>
      <c r="F188" s="148">
        <v>0</v>
      </c>
      <c r="G188" s="148">
        <v>0</v>
      </c>
    </row>
    <row r="189" spans="1:7" ht="15.75" x14ac:dyDescent="0.25">
      <c r="A189" s="148" t="s">
        <v>557</v>
      </c>
      <c r="B189" s="153" t="s">
        <v>684</v>
      </c>
      <c r="C189" s="148">
        <v>0</v>
      </c>
      <c r="D189" s="148">
        <v>0</v>
      </c>
      <c r="E189" s="148">
        <v>0</v>
      </c>
      <c r="F189" s="148">
        <v>0</v>
      </c>
      <c r="G189" s="148">
        <v>0</v>
      </c>
    </row>
    <row r="190" spans="1:7" ht="15.75" x14ac:dyDescent="0.25">
      <c r="A190" s="148" t="s">
        <v>559</v>
      </c>
      <c r="B190" s="153" t="s">
        <v>685</v>
      </c>
      <c r="C190" s="148">
        <v>0</v>
      </c>
      <c r="D190" s="148">
        <v>0</v>
      </c>
      <c r="E190" s="148">
        <v>0</v>
      </c>
      <c r="F190" s="148">
        <v>0</v>
      </c>
      <c r="G190" s="148">
        <v>0</v>
      </c>
    </row>
    <row r="191" spans="1:7" ht="15.75" x14ac:dyDescent="0.25">
      <c r="A191" s="148" t="s">
        <v>561</v>
      </c>
      <c r="B191" s="153" t="s">
        <v>724</v>
      </c>
      <c r="C191" s="148">
        <v>0</v>
      </c>
      <c r="D191" s="148">
        <v>0</v>
      </c>
      <c r="E191" s="148">
        <v>0</v>
      </c>
      <c r="F191" s="148">
        <v>0</v>
      </c>
      <c r="G191" s="148">
        <v>0</v>
      </c>
    </row>
    <row r="192" spans="1:7" ht="15.75" x14ac:dyDescent="0.25">
      <c r="A192" s="148" t="s">
        <v>563</v>
      </c>
      <c r="B192" s="153" t="s">
        <v>725</v>
      </c>
      <c r="C192" s="148">
        <v>0</v>
      </c>
      <c r="D192" s="148">
        <v>0</v>
      </c>
      <c r="E192" s="148">
        <v>0</v>
      </c>
      <c r="F192" s="148">
        <v>0</v>
      </c>
      <c r="G192" s="148">
        <v>0</v>
      </c>
    </row>
    <row r="193" spans="1:7" ht="15.75" x14ac:dyDescent="0.25">
      <c r="A193" s="148" t="s">
        <v>566</v>
      </c>
      <c r="B193" s="153" t="s">
        <v>726</v>
      </c>
      <c r="C193" s="148">
        <v>0</v>
      </c>
      <c r="D193" s="148">
        <v>0</v>
      </c>
      <c r="E193" s="148">
        <v>0</v>
      </c>
      <c r="F193" s="148">
        <v>0</v>
      </c>
      <c r="G193" s="148">
        <v>0</v>
      </c>
    </row>
    <row r="194" spans="1:7" ht="15.75" x14ac:dyDescent="0.25">
      <c r="A194" s="148" t="s">
        <v>566</v>
      </c>
      <c r="B194" s="153" t="s">
        <v>727</v>
      </c>
      <c r="C194" s="148">
        <v>6363673.9900000002</v>
      </c>
      <c r="D194" s="148">
        <v>226440.62999999989</v>
      </c>
      <c r="E194" s="148">
        <v>6590114.6200000001</v>
      </c>
      <c r="F194" s="148">
        <v>0</v>
      </c>
      <c r="G194" s="148">
        <v>6590114.6200000001</v>
      </c>
    </row>
    <row r="195" spans="1:7" ht="15.75" x14ac:dyDescent="0.25">
      <c r="A195" s="148" t="s">
        <v>567</v>
      </c>
      <c r="B195" s="230" t="s">
        <v>587</v>
      </c>
      <c r="C195" s="148">
        <v>0</v>
      </c>
      <c r="D195" s="148">
        <v>0</v>
      </c>
      <c r="E195" s="148">
        <v>0</v>
      </c>
      <c r="F195" s="148">
        <v>0</v>
      </c>
      <c r="G195" s="148">
        <v>0</v>
      </c>
    </row>
    <row r="196" spans="1:7" ht="15.75" x14ac:dyDescent="0.25">
      <c r="A196" s="148" t="s">
        <v>569</v>
      </c>
      <c r="B196" s="230" t="s">
        <v>570</v>
      </c>
      <c r="C196" s="148"/>
      <c r="D196" s="148">
        <v>0</v>
      </c>
      <c r="E196" s="148">
        <v>0</v>
      </c>
      <c r="F196" s="148">
        <v>0</v>
      </c>
      <c r="G196" s="148">
        <v>0</v>
      </c>
    </row>
    <row r="197" spans="1:7" ht="15.75" x14ac:dyDescent="0.25">
      <c r="A197" s="148" t="s">
        <v>571</v>
      </c>
      <c r="B197" s="148"/>
      <c r="C197" s="148"/>
      <c r="D197" s="148">
        <v>0</v>
      </c>
      <c r="E197" s="148">
        <v>0</v>
      </c>
      <c r="F197" s="148">
        <v>0</v>
      </c>
      <c r="G197" s="148">
        <v>0</v>
      </c>
    </row>
    <row r="198" spans="1:7" ht="15.75" x14ac:dyDescent="0.25">
      <c r="A198" s="148" t="s">
        <v>572</v>
      </c>
      <c r="B198" s="148"/>
      <c r="C198" s="148"/>
      <c r="D198" s="148">
        <v>0</v>
      </c>
      <c r="E198" s="148">
        <v>0</v>
      </c>
      <c r="F198" s="148">
        <v>0</v>
      </c>
      <c r="G198" s="148">
        <v>0</v>
      </c>
    </row>
    <row r="199" spans="1:7" ht="15.75" x14ac:dyDescent="0.25">
      <c r="A199" s="148" t="s">
        <v>728</v>
      </c>
      <c r="B199" s="230" t="s">
        <v>729</v>
      </c>
      <c r="C199" s="148"/>
      <c r="D199" s="148">
        <v>0</v>
      </c>
      <c r="E199" s="148">
        <v>0</v>
      </c>
      <c r="F199" s="148">
        <v>0</v>
      </c>
      <c r="G199" s="148">
        <v>0</v>
      </c>
    </row>
    <row r="200" spans="1:7" ht="15.75" x14ac:dyDescent="0.25">
      <c r="A200" s="148" t="s">
        <v>574</v>
      </c>
      <c r="B200" s="148"/>
      <c r="C200" s="148"/>
      <c r="D200" s="148">
        <v>0</v>
      </c>
      <c r="E200" s="148">
        <v>0</v>
      </c>
      <c r="F200" s="148">
        <v>0</v>
      </c>
      <c r="G200" s="148">
        <v>0</v>
      </c>
    </row>
    <row r="201" spans="1:7" ht="15.75" x14ac:dyDescent="0.25">
      <c r="A201" s="148" t="s">
        <v>575</v>
      </c>
      <c r="B201" s="230" t="s">
        <v>576</v>
      </c>
      <c r="C201" s="148"/>
      <c r="D201" s="148">
        <v>0</v>
      </c>
      <c r="E201" s="148">
        <v>0</v>
      </c>
      <c r="F201" s="148">
        <v>0</v>
      </c>
      <c r="G201" s="148">
        <v>0</v>
      </c>
    </row>
    <row r="202" spans="1:7" ht="15.75" x14ac:dyDescent="0.25">
      <c r="A202" s="148"/>
      <c r="B202" s="162"/>
      <c r="C202" s="152" t="s">
        <v>577</v>
      </c>
      <c r="D202" s="152" t="s">
        <v>577</v>
      </c>
      <c r="E202" s="152" t="s">
        <v>577</v>
      </c>
      <c r="F202" s="152" t="s">
        <v>577</v>
      </c>
      <c r="G202" s="152" t="s">
        <v>577</v>
      </c>
    </row>
    <row r="203" spans="1:7" ht="15.75" x14ac:dyDescent="0.25">
      <c r="A203" s="148" t="s">
        <v>578</v>
      </c>
      <c r="B203" s="162"/>
      <c r="C203" s="148">
        <v>6644224.8700000001</v>
      </c>
      <c r="D203" s="148">
        <v>226440.62999999989</v>
      </c>
      <c r="E203" s="148">
        <v>6870665.5</v>
      </c>
      <c r="F203" s="148">
        <v>2126.15</v>
      </c>
      <c r="G203" s="148">
        <v>6872791.6500000004</v>
      </c>
    </row>
    <row r="204" spans="1:7" ht="15.75" x14ac:dyDescent="0.25">
      <c r="A204" s="148"/>
      <c r="B204" s="148"/>
      <c r="C204" s="152" t="s">
        <v>397</v>
      </c>
      <c r="D204" s="152" t="s">
        <v>397</v>
      </c>
      <c r="E204" s="152" t="s">
        <v>397</v>
      </c>
      <c r="F204" s="152" t="s">
        <v>397</v>
      </c>
      <c r="G204" s="152" t="s">
        <v>397</v>
      </c>
    </row>
    <row r="205" spans="1:7" ht="15.75" x14ac:dyDescent="0.25">
      <c r="A205" s="148"/>
      <c r="B205" s="148"/>
      <c r="C205" s="148"/>
      <c r="D205" s="148"/>
      <c r="E205" s="148"/>
      <c r="F205" s="148"/>
      <c r="G205" s="148">
        <v>0</v>
      </c>
    </row>
    <row r="206" spans="1:7" ht="15.75" x14ac:dyDescent="0.25">
      <c r="A206" s="148"/>
      <c r="B206" s="148"/>
      <c r="C206" s="148"/>
      <c r="D206" s="148"/>
      <c r="E206" s="148"/>
      <c r="F206" s="148"/>
      <c r="G206" s="148"/>
    </row>
    <row r="207" spans="1:7" ht="15.75" x14ac:dyDescent="0.25">
      <c r="A207" s="148"/>
      <c r="B207" s="148"/>
      <c r="C207" s="148"/>
      <c r="D207" s="148"/>
      <c r="E207" s="148"/>
      <c r="F207" s="148"/>
      <c r="G207" s="148"/>
    </row>
    <row r="208" spans="1:7" ht="15.75" x14ac:dyDescent="0.25">
      <c r="A208" s="148"/>
      <c r="B208" s="148"/>
      <c r="C208" s="148"/>
      <c r="D208" s="148"/>
      <c r="E208" s="148"/>
      <c r="F208" s="148"/>
      <c r="G208" s="148"/>
    </row>
    <row r="209" spans="1:7" ht="15.75" x14ac:dyDescent="0.25">
      <c r="A209" s="148"/>
      <c r="B209" s="148"/>
      <c r="C209" s="148"/>
      <c r="D209" s="148"/>
      <c r="E209" s="148"/>
      <c r="F209" s="148"/>
      <c r="G209" s="148"/>
    </row>
    <row r="210" spans="1:7" ht="15.75" x14ac:dyDescent="0.25">
      <c r="A210" s="148"/>
      <c r="B210" s="148"/>
      <c r="C210" s="148"/>
      <c r="D210" s="148"/>
      <c r="E210" s="148"/>
      <c r="F210" s="148"/>
      <c r="G210" s="148"/>
    </row>
    <row r="211" spans="1:7" ht="15.75" x14ac:dyDescent="0.25">
      <c r="A211" s="148"/>
      <c r="B211" s="148"/>
      <c r="C211" s="148"/>
      <c r="D211" s="148"/>
      <c r="E211" s="148"/>
      <c r="F211" s="148"/>
      <c r="G211" s="148"/>
    </row>
    <row r="212" spans="1:7" ht="15.75" x14ac:dyDescent="0.25">
      <c r="A212" s="148"/>
      <c r="B212" s="148"/>
      <c r="C212" s="148"/>
      <c r="D212" s="148"/>
      <c r="E212" s="148"/>
      <c r="F212" s="148"/>
      <c r="G212" s="148"/>
    </row>
    <row r="213" spans="1:7" ht="15.75" x14ac:dyDescent="0.25">
      <c r="A213" s="148"/>
      <c r="B213" s="148"/>
      <c r="C213" s="148"/>
      <c r="D213" s="148"/>
      <c r="E213" s="148"/>
      <c r="F213" s="148"/>
      <c r="G213" s="148"/>
    </row>
    <row r="214" spans="1:7" ht="15.75" x14ac:dyDescent="0.25">
      <c r="A214" s="148"/>
      <c r="B214" s="148"/>
      <c r="C214" s="148"/>
      <c r="D214" s="148"/>
      <c r="E214" s="148"/>
      <c r="F214" s="148"/>
      <c r="G214" s="148"/>
    </row>
    <row r="215" spans="1:7" ht="15.75" x14ac:dyDescent="0.25">
      <c r="A215" s="148"/>
      <c r="B215" s="148"/>
      <c r="C215" s="148" t="s">
        <v>394</v>
      </c>
      <c r="D215" s="148"/>
      <c r="E215" s="148"/>
      <c r="F215" s="148"/>
      <c r="G215" s="148"/>
    </row>
    <row r="216" spans="1:7" ht="15.75" x14ac:dyDescent="0.25">
      <c r="A216" s="148"/>
      <c r="B216" s="148"/>
      <c r="C216" s="148" t="s">
        <v>582</v>
      </c>
      <c r="D216" s="148"/>
      <c r="E216" s="148"/>
      <c r="F216" s="148"/>
      <c r="G216" s="148"/>
    </row>
    <row r="217" spans="1:7" ht="15.75" x14ac:dyDescent="0.25">
      <c r="A217" s="148" t="s">
        <v>586</v>
      </c>
      <c r="B217" s="148"/>
      <c r="C217" s="153" t="s">
        <v>691</v>
      </c>
      <c r="D217" s="148"/>
      <c r="E217" s="148"/>
      <c r="F217" s="148"/>
      <c r="G217" s="148"/>
    </row>
    <row r="218" spans="1:7" ht="15.75" x14ac:dyDescent="0.25">
      <c r="A218" s="152" t="s">
        <v>397</v>
      </c>
      <c r="B218" s="160" t="s">
        <v>397</v>
      </c>
      <c r="C218" s="160" t="s">
        <v>397</v>
      </c>
      <c r="D218" s="160" t="s">
        <v>397</v>
      </c>
      <c r="E218" s="160" t="s">
        <v>397</v>
      </c>
      <c r="F218" s="160" t="s">
        <v>397</v>
      </c>
      <c r="G218" s="160" t="s">
        <v>397</v>
      </c>
    </row>
    <row r="219" spans="1:7" ht="15.75" x14ac:dyDescent="0.25">
      <c r="A219" s="148" t="s">
        <v>398</v>
      </c>
      <c r="B219" s="162"/>
      <c r="C219" s="150" t="s">
        <v>185</v>
      </c>
      <c r="D219" s="150" t="s">
        <v>185</v>
      </c>
      <c r="E219" s="150" t="s">
        <v>399</v>
      </c>
      <c r="F219" s="150" t="s">
        <v>185</v>
      </c>
      <c r="G219" s="150" t="s">
        <v>400</v>
      </c>
    </row>
    <row r="220" spans="1:7" ht="15.75" x14ac:dyDescent="0.25">
      <c r="A220" s="148"/>
      <c r="B220" s="162"/>
      <c r="C220" s="150" t="s">
        <v>401</v>
      </c>
      <c r="D220" s="150" t="s">
        <v>402</v>
      </c>
      <c r="E220" s="150" t="s">
        <v>402</v>
      </c>
      <c r="F220" s="150" t="s">
        <v>403</v>
      </c>
      <c r="G220" s="150" t="s">
        <v>404</v>
      </c>
    </row>
    <row r="221" spans="1:7" ht="15.75" x14ac:dyDescent="0.25">
      <c r="A221" s="148"/>
      <c r="B221" s="162"/>
      <c r="C221" s="150" t="s">
        <v>405</v>
      </c>
      <c r="D221" s="150" t="s">
        <v>406</v>
      </c>
      <c r="E221" s="148"/>
      <c r="F221" s="150" t="s">
        <v>406</v>
      </c>
      <c r="G221" s="150" t="s">
        <v>583</v>
      </c>
    </row>
    <row r="222" spans="1:7" ht="15.75" x14ac:dyDescent="0.25">
      <c r="A222" s="152" t="s">
        <v>397</v>
      </c>
      <c r="B222" s="160" t="s">
        <v>397</v>
      </c>
      <c r="C222" s="160" t="s">
        <v>397</v>
      </c>
      <c r="D222" s="160" t="s">
        <v>397</v>
      </c>
      <c r="E222" s="160" t="s">
        <v>397</v>
      </c>
      <c r="F222" s="160" t="s">
        <v>397</v>
      </c>
      <c r="G222" s="160" t="s">
        <v>397</v>
      </c>
    </row>
    <row r="223" spans="1:7" ht="15.75" x14ac:dyDescent="0.25">
      <c r="A223" s="148" t="s">
        <v>408</v>
      </c>
      <c r="B223" s="229" t="s">
        <v>409</v>
      </c>
      <c r="C223" s="148"/>
      <c r="D223" s="148">
        <v>0</v>
      </c>
      <c r="E223" s="148">
        <v>0</v>
      </c>
      <c r="F223" s="148">
        <v>0</v>
      </c>
      <c r="G223" s="148">
        <v>0</v>
      </c>
    </row>
    <row r="224" spans="1:7" ht="15.75" x14ac:dyDescent="0.25">
      <c r="A224" s="148" t="s">
        <v>410</v>
      </c>
      <c r="B224" s="231" t="s">
        <v>612</v>
      </c>
      <c r="C224" s="148">
        <v>0</v>
      </c>
      <c r="D224" s="148">
        <v>0</v>
      </c>
      <c r="E224" s="148">
        <v>0</v>
      </c>
      <c r="F224" s="148">
        <v>0</v>
      </c>
      <c r="G224" s="148">
        <v>0</v>
      </c>
    </row>
    <row r="225" spans="1:7" ht="15.75" x14ac:dyDescent="0.25">
      <c r="A225" s="148" t="s">
        <v>413</v>
      </c>
      <c r="B225" s="231" t="s">
        <v>613</v>
      </c>
      <c r="C225" s="148">
        <v>0</v>
      </c>
      <c r="D225" s="148">
        <v>0</v>
      </c>
      <c r="E225" s="148">
        <v>0</v>
      </c>
      <c r="F225" s="148">
        <v>0</v>
      </c>
      <c r="G225" s="148">
        <v>0</v>
      </c>
    </row>
    <row r="226" spans="1:7" ht="15.75" x14ac:dyDescent="0.25">
      <c r="A226" s="148" t="s">
        <v>415</v>
      </c>
      <c r="B226" s="231" t="s">
        <v>614</v>
      </c>
      <c r="C226" s="148">
        <v>0</v>
      </c>
      <c r="D226" s="148">
        <v>0</v>
      </c>
      <c r="E226" s="148">
        <v>0</v>
      </c>
      <c r="F226" s="148">
        <v>0</v>
      </c>
      <c r="G226" s="148">
        <v>0</v>
      </c>
    </row>
    <row r="227" spans="1:7" ht="15.75" x14ac:dyDescent="0.25">
      <c r="A227" s="148" t="s">
        <v>417</v>
      </c>
      <c r="B227" s="153" t="s">
        <v>615</v>
      </c>
      <c r="C227" s="148">
        <v>0</v>
      </c>
      <c r="D227" s="148">
        <v>0</v>
      </c>
      <c r="E227" s="148">
        <v>0</v>
      </c>
      <c r="F227" s="148">
        <v>0</v>
      </c>
      <c r="G227" s="148">
        <v>0</v>
      </c>
    </row>
    <row r="228" spans="1:7" ht="15.75" x14ac:dyDescent="0.25">
      <c r="A228" s="148" t="s">
        <v>419</v>
      </c>
      <c r="B228" s="231" t="s">
        <v>616</v>
      </c>
      <c r="C228" s="148">
        <v>0</v>
      </c>
      <c r="D228" s="148">
        <v>0</v>
      </c>
      <c r="E228" s="148">
        <v>0</v>
      </c>
      <c r="F228" s="148">
        <v>0</v>
      </c>
      <c r="G228" s="148">
        <v>0</v>
      </c>
    </row>
    <row r="229" spans="1:7" ht="15.75" x14ac:dyDescent="0.25">
      <c r="A229" s="148" t="s">
        <v>421</v>
      </c>
      <c r="B229" s="153" t="s">
        <v>617</v>
      </c>
      <c r="C229" s="148">
        <v>0</v>
      </c>
      <c r="D229" s="148">
        <v>0</v>
      </c>
      <c r="E229" s="148">
        <v>0</v>
      </c>
      <c r="F229" s="148">
        <v>0</v>
      </c>
      <c r="G229" s="148">
        <v>0</v>
      </c>
    </row>
    <row r="230" spans="1:7" ht="15.75" x14ac:dyDescent="0.25">
      <c r="A230" s="148" t="s">
        <v>423</v>
      </c>
      <c r="B230" s="153" t="s">
        <v>618</v>
      </c>
      <c r="C230" s="148">
        <v>0</v>
      </c>
      <c r="D230" s="148">
        <v>0</v>
      </c>
      <c r="E230" s="148">
        <v>0</v>
      </c>
      <c r="F230" s="148">
        <v>0</v>
      </c>
      <c r="G230" s="148">
        <v>0</v>
      </c>
    </row>
    <row r="231" spans="1:7" ht="15.75" x14ac:dyDescent="0.25">
      <c r="A231" s="148" t="s">
        <v>605</v>
      </c>
      <c r="B231" s="232" t="s">
        <v>619</v>
      </c>
      <c r="C231" s="148">
        <v>0</v>
      </c>
      <c r="D231" s="148">
        <v>0</v>
      </c>
      <c r="E231" s="148">
        <v>0</v>
      </c>
      <c r="F231" s="148">
        <v>0</v>
      </c>
      <c r="G231" s="148">
        <v>0</v>
      </c>
    </row>
    <row r="232" spans="1:7" ht="15.75" x14ac:dyDescent="0.25">
      <c r="A232" s="148" t="s">
        <v>429</v>
      </c>
      <c r="B232" s="231" t="s">
        <v>620</v>
      </c>
      <c r="C232" s="148">
        <v>746.51</v>
      </c>
      <c r="D232" s="148">
        <v>0</v>
      </c>
      <c r="E232" s="148">
        <v>746.51</v>
      </c>
      <c r="F232" s="148">
        <v>0</v>
      </c>
      <c r="G232" s="148">
        <v>746.51</v>
      </c>
    </row>
    <row r="233" spans="1:7" ht="15.75" x14ac:dyDescent="0.25">
      <c r="A233" s="148" t="s">
        <v>432</v>
      </c>
      <c r="B233" s="231" t="s">
        <v>621</v>
      </c>
      <c r="C233" s="148">
        <v>0</v>
      </c>
      <c r="D233" s="148">
        <v>0</v>
      </c>
      <c r="E233" s="148">
        <v>0</v>
      </c>
      <c r="F233" s="148">
        <v>0</v>
      </c>
      <c r="G233" s="148">
        <v>0</v>
      </c>
    </row>
    <row r="234" spans="1:7" ht="15.75" x14ac:dyDescent="0.25">
      <c r="A234" s="148" t="s">
        <v>692</v>
      </c>
      <c r="B234" s="231" t="s">
        <v>622</v>
      </c>
      <c r="C234" s="148">
        <v>25820</v>
      </c>
      <c r="D234" s="148">
        <v>0</v>
      </c>
      <c r="E234" s="148">
        <v>25820</v>
      </c>
      <c r="F234" s="148">
        <v>0</v>
      </c>
      <c r="G234" s="148">
        <v>25820</v>
      </c>
    </row>
    <row r="235" spans="1:7" ht="15.75" x14ac:dyDescent="0.25">
      <c r="A235" s="148" t="s">
        <v>284</v>
      </c>
      <c r="B235" s="153" t="s">
        <v>693</v>
      </c>
      <c r="C235" s="148">
        <v>0</v>
      </c>
      <c r="D235" s="148">
        <v>0</v>
      </c>
      <c r="E235" s="148">
        <v>0</v>
      </c>
      <c r="F235" s="148">
        <v>0</v>
      </c>
      <c r="G235" s="148">
        <v>0</v>
      </c>
    </row>
    <row r="236" spans="1:7" ht="15.75" x14ac:dyDescent="0.25">
      <c r="A236" s="151" t="s">
        <v>436</v>
      </c>
      <c r="B236" s="153" t="s">
        <v>624</v>
      </c>
      <c r="C236" s="148">
        <v>0</v>
      </c>
      <c r="D236" s="148">
        <v>0</v>
      </c>
      <c r="E236" s="148">
        <v>0</v>
      </c>
      <c r="F236" s="148">
        <v>0</v>
      </c>
      <c r="G236" s="148">
        <v>0</v>
      </c>
    </row>
    <row r="237" spans="1:7" ht="15.75" x14ac:dyDescent="0.25">
      <c r="A237" s="151" t="s">
        <v>438</v>
      </c>
      <c r="B237" s="153" t="s">
        <v>694</v>
      </c>
      <c r="C237" s="148">
        <v>0</v>
      </c>
      <c r="D237" s="148">
        <v>0</v>
      </c>
      <c r="E237" s="148">
        <v>0</v>
      </c>
      <c r="F237" s="148">
        <v>0</v>
      </c>
      <c r="G237" s="148">
        <v>0</v>
      </c>
    </row>
    <row r="238" spans="1:7" ht="15.75" x14ac:dyDescent="0.25">
      <c r="A238" s="148" t="s">
        <v>440</v>
      </c>
      <c r="B238" s="153" t="s">
        <v>625</v>
      </c>
      <c r="C238" s="148">
        <v>0</v>
      </c>
      <c r="D238" s="148">
        <v>0</v>
      </c>
      <c r="E238" s="148">
        <v>0</v>
      </c>
      <c r="F238" s="148">
        <v>0</v>
      </c>
      <c r="G238" s="148">
        <v>0</v>
      </c>
    </row>
    <row r="239" spans="1:7" ht="15.75" x14ac:dyDescent="0.25">
      <c r="A239" s="148" t="s">
        <v>442</v>
      </c>
      <c r="B239" s="153" t="s">
        <v>626</v>
      </c>
      <c r="C239" s="148">
        <v>0</v>
      </c>
      <c r="D239" s="148">
        <v>0</v>
      </c>
      <c r="E239" s="148">
        <v>0</v>
      </c>
      <c r="F239" s="148">
        <v>0</v>
      </c>
      <c r="G239" s="148">
        <v>0</v>
      </c>
    </row>
    <row r="240" spans="1:7" ht="15.75" x14ac:dyDescent="0.25">
      <c r="A240" s="148" t="s">
        <v>444</v>
      </c>
      <c r="B240" s="153" t="s">
        <v>695</v>
      </c>
      <c r="C240" s="148">
        <v>0</v>
      </c>
      <c r="D240" s="148">
        <v>0</v>
      </c>
      <c r="E240" s="148">
        <v>0</v>
      </c>
      <c r="F240" s="148">
        <v>0</v>
      </c>
      <c r="G240" s="148">
        <v>0</v>
      </c>
    </row>
    <row r="241" spans="1:7" ht="15.75" x14ac:dyDescent="0.25">
      <c r="A241" s="148" t="s">
        <v>446</v>
      </c>
      <c r="B241" s="153" t="s">
        <v>696</v>
      </c>
      <c r="C241" s="148">
        <v>0</v>
      </c>
      <c r="D241" s="148">
        <v>0</v>
      </c>
      <c r="E241" s="148">
        <v>0</v>
      </c>
      <c r="F241" s="148">
        <v>0</v>
      </c>
      <c r="G241" s="148">
        <v>0</v>
      </c>
    </row>
    <row r="242" spans="1:7" ht="15.75" x14ac:dyDescent="0.25">
      <c r="A242" s="148" t="s">
        <v>448</v>
      </c>
      <c r="B242" s="153" t="s">
        <v>697</v>
      </c>
      <c r="C242" s="148">
        <v>383.07</v>
      </c>
      <c r="D242" s="148">
        <v>0</v>
      </c>
      <c r="E242" s="148">
        <v>383.07</v>
      </c>
      <c r="F242" s="148">
        <v>0</v>
      </c>
      <c r="G242" s="148">
        <v>383.07</v>
      </c>
    </row>
    <row r="243" spans="1:7" ht="15.75" x14ac:dyDescent="0.25">
      <c r="A243" s="148" t="s">
        <v>450</v>
      </c>
      <c r="B243" s="231" t="s">
        <v>698</v>
      </c>
      <c r="C243" s="148">
        <v>0</v>
      </c>
      <c r="D243" s="148">
        <v>0</v>
      </c>
      <c r="E243" s="148">
        <v>0</v>
      </c>
      <c r="F243" s="148">
        <v>0</v>
      </c>
      <c r="G243" s="148">
        <v>0</v>
      </c>
    </row>
    <row r="244" spans="1:7" ht="15.75" x14ac:dyDescent="0.25">
      <c r="A244" s="148" t="s">
        <v>452</v>
      </c>
      <c r="B244" s="231" t="s">
        <v>631</v>
      </c>
      <c r="C244" s="148">
        <v>0</v>
      </c>
      <c r="D244" s="148">
        <v>0</v>
      </c>
      <c r="E244" s="148">
        <v>0</v>
      </c>
      <c r="F244" s="148">
        <v>0</v>
      </c>
      <c r="G244" s="148">
        <v>0</v>
      </c>
    </row>
    <row r="245" spans="1:7" ht="15.75" x14ac:dyDescent="0.25">
      <c r="A245" s="148" t="s">
        <v>454</v>
      </c>
      <c r="B245" s="153" t="s">
        <v>699</v>
      </c>
      <c r="C245" s="148">
        <v>0</v>
      </c>
      <c r="D245" s="148">
        <v>0</v>
      </c>
      <c r="E245" s="148">
        <v>0</v>
      </c>
      <c r="F245" s="148">
        <v>0</v>
      </c>
      <c r="G245" s="148">
        <v>0</v>
      </c>
    </row>
    <row r="246" spans="1:7" ht="15.75" x14ac:dyDescent="0.25">
      <c r="A246" s="148" t="s">
        <v>456</v>
      </c>
      <c r="B246" s="153" t="s">
        <v>633</v>
      </c>
      <c r="C246" s="148">
        <v>0</v>
      </c>
      <c r="D246" s="148">
        <v>0</v>
      </c>
      <c r="E246" s="148">
        <v>0</v>
      </c>
      <c r="F246" s="148">
        <v>0</v>
      </c>
      <c r="G246" s="148">
        <v>0</v>
      </c>
    </row>
    <row r="247" spans="1:7" ht="15.75" x14ac:dyDescent="0.25">
      <c r="A247" s="148" t="s">
        <v>458</v>
      </c>
      <c r="B247" s="231" t="s">
        <v>700</v>
      </c>
      <c r="C247" s="148">
        <v>40.17</v>
      </c>
      <c r="D247" s="148">
        <v>0</v>
      </c>
      <c r="E247" s="148">
        <v>40.17</v>
      </c>
      <c r="F247" s="148">
        <v>0</v>
      </c>
      <c r="G247" s="148">
        <v>40.17</v>
      </c>
    </row>
    <row r="248" spans="1:7" ht="15.75" x14ac:dyDescent="0.25">
      <c r="A248" s="148" t="s">
        <v>460</v>
      </c>
      <c r="B248" s="231" t="s">
        <v>701</v>
      </c>
      <c r="C248" s="148">
        <v>31005.940000000002</v>
      </c>
      <c r="D248" s="148">
        <v>0</v>
      </c>
      <c r="E248" s="148">
        <v>31005.940000000002</v>
      </c>
      <c r="F248" s="148">
        <v>0</v>
      </c>
      <c r="G248" s="148">
        <v>31005.940000000002</v>
      </c>
    </row>
    <row r="249" spans="1:7" ht="15.75" x14ac:dyDescent="0.25">
      <c r="A249" s="148" t="s">
        <v>462</v>
      </c>
      <c r="B249" s="153" t="s">
        <v>463</v>
      </c>
      <c r="C249" s="148">
        <v>0</v>
      </c>
      <c r="D249" s="148">
        <v>0</v>
      </c>
      <c r="E249" s="148">
        <v>0</v>
      </c>
      <c r="F249" s="148">
        <v>0</v>
      </c>
      <c r="G249" s="148">
        <v>0</v>
      </c>
    </row>
    <row r="250" spans="1:7" ht="15.75" x14ac:dyDescent="0.25">
      <c r="A250" s="148" t="s">
        <v>464</v>
      </c>
      <c r="B250" s="231" t="s">
        <v>637</v>
      </c>
      <c r="C250" s="148">
        <v>0</v>
      </c>
      <c r="D250" s="148">
        <v>0</v>
      </c>
      <c r="E250" s="148">
        <v>0</v>
      </c>
      <c r="F250" s="148">
        <v>0</v>
      </c>
      <c r="G250" s="148">
        <v>0</v>
      </c>
    </row>
    <row r="251" spans="1:7" ht="15.75" x14ac:dyDescent="0.25">
      <c r="A251" s="148" t="s">
        <v>466</v>
      </c>
      <c r="B251" s="153" t="s">
        <v>702</v>
      </c>
      <c r="C251" s="148">
        <v>0</v>
      </c>
      <c r="D251" s="148">
        <v>0</v>
      </c>
      <c r="E251" s="148">
        <v>0</v>
      </c>
      <c r="F251" s="148">
        <v>0</v>
      </c>
      <c r="G251" s="148">
        <v>0</v>
      </c>
    </row>
    <row r="252" spans="1:7" ht="15.75" x14ac:dyDescent="0.25">
      <c r="A252" s="148" t="s">
        <v>468</v>
      </c>
      <c r="B252" s="153" t="s">
        <v>703</v>
      </c>
      <c r="C252" s="148">
        <v>17.68</v>
      </c>
      <c r="D252" s="148">
        <v>0</v>
      </c>
      <c r="E252" s="148">
        <v>17.68</v>
      </c>
      <c r="F252" s="148">
        <v>0</v>
      </c>
      <c r="G252" s="148">
        <v>17.68</v>
      </c>
    </row>
    <row r="253" spans="1:7" ht="15.75" x14ac:dyDescent="0.25">
      <c r="A253" s="148" t="s">
        <v>470</v>
      </c>
      <c r="B253" s="153" t="s">
        <v>640</v>
      </c>
      <c r="C253" s="148">
        <v>0</v>
      </c>
      <c r="D253" s="148">
        <v>0</v>
      </c>
      <c r="E253" s="148">
        <v>0</v>
      </c>
      <c r="F253" s="148">
        <v>0</v>
      </c>
      <c r="G253" s="148">
        <v>0</v>
      </c>
    </row>
    <row r="254" spans="1:7" ht="15.75" x14ac:dyDescent="0.25">
      <c r="A254" s="148" t="s">
        <v>472</v>
      </c>
      <c r="B254" s="153" t="s">
        <v>704</v>
      </c>
      <c r="C254" s="148">
        <v>0</v>
      </c>
      <c r="D254" s="148">
        <v>0</v>
      </c>
      <c r="E254" s="148">
        <v>0</v>
      </c>
      <c r="F254" s="148">
        <v>0</v>
      </c>
      <c r="G254" s="148">
        <v>0</v>
      </c>
    </row>
    <row r="255" spans="1:7" ht="15.75" x14ac:dyDescent="0.25">
      <c r="A255" s="148" t="s">
        <v>474</v>
      </c>
      <c r="B255" s="153" t="s">
        <v>475</v>
      </c>
      <c r="C255" s="148">
        <v>0</v>
      </c>
      <c r="D255" s="148">
        <v>0</v>
      </c>
      <c r="E255" s="148">
        <v>0</v>
      </c>
      <c r="F255" s="148">
        <v>0</v>
      </c>
      <c r="G255" s="148">
        <v>0</v>
      </c>
    </row>
    <row r="256" spans="1:7" ht="15.75" x14ac:dyDescent="0.25">
      <c r="A256" s="148" t="s">
        <v>476</v>
      </c>
      <c r="B256" s="153" t="s">
        <v>705</v>
      </c>
      <c r="C256" s="148">
        <v>0</v>
      </c>
      <c r="D256" s="148">
        <v>0</v>
      </c>
      <c r="E256" s="148">
        <v>0</v>
      </c>
      <c r="F256" s="148">
        <v>0</v>
      </c>
      <c r="G256" s="148">
        <v>0</v>
      </c>
    </row>
    <row r="257" spans="1:7" ht="15.75" x14ac:dyDescent="0.25">
      <c r="A257" s="148" t="s">
        <v>478</v>
      </c>
      <c r="B257" s="153" t="s">
        <v>644</v>
      </c>
      <c r="C257" s="148">
        <v>0</v>
      </c>
      <c r="D257" s="148">
        <v>0</v>
      </c>
      <c r="E257" s="148">
        <v>0</v>
      </c>
      <c r="F257" s="148">
        <v>0</v>
      </c>
      <c r="G257" s="148">
        <v>0</v>
      </c>
    </row>
    <row r="258" spans="1:7" ht="15.75" x14ac:dyDescent="0.25">
      <c r="A258" s="148" t="s">
        <v>481</v>
      </c>
      <c r="B258" s="231" t="s">
        <v>706</v>
      </c>
      <c r="C258" s="148">
        <v>62238.37</v>
      </c>
      <c r="D258" s="148">
        <v>0</v>
      </c>
      <c r="E258" s="148">
        <v>62238.37</v>
      </c>
      <c r="F258" s="148">
        <v>0</v>
      </c>
      <c r="G258" s="148">
        <v>62238.37</v>
      </c>
    </row>
    <row r="259" spans="1:7" ht="15.75" x14ac:dyDescent="0.25">
      <c r="A259" s="148" t="s">
        <v>481</v>
      </c>
      <c r="B259" s="231" t="s">
        <v>707</v>
      </c>
      <c r="C259" s="148">
        <v>0</v>
      </c>
      <c r="D259" s="148">
        <v>0</v>
      </c>
      <c r="E259" s="148">
        <v>0</v>
      </c>
      <c r="F259" s="148">
        <v>0</v>
      </c>
      <c r="G259" s="148">
        <v>0</v>
      </c>
    </row>
    <row r="260" spans="1:7" ht="15.75" x14ac:dyDescent="0.25">
      <c r="A260" s="148" t="s">
        <v>485</v>
      </c>
      <c r="B260" s="231" t="s">
        <v>646</v>
      </c>
      <c r="C260" s="148">
        <v>15231.76</v>
      </c>
      <c r="D260" s="148">
        <v>0</v>
      </c>
      <c r="E260" s="148">
        <v>15231.76</v>
      </c>
      <c r="F260" s="148">
        <v>0</v>
      </c>
      <c r="G260" s="148">
        <v>15231.76</v>
      </c>
    </row>
    <row r="261" spans="1:7" ht="15.75" x14ac:dyDescent="0.25">
      <c r="A261" s="148" t="s">
        <v>248</v>
      </c>
      <c r="B261" s="231" t="s">
        <v>647</v>
      </c>
      <c r="C261" s="148">
        <v>57147.14</v>
      </c>
      <c r="D261" s="148">
        <v>0</v>
      </c>
      <c r="E261" s="148">
        <v>57147.14</v>
      </c>
      <c r="F261" s="148">
        <v>0</v>
      </c>
      <c r="G261" s="148">
        <v>57147.14</v>
      </c>
    </row>
    <row r="262" spans="1:7" ht="15.75" x14ac:dyDescent="0.25">
      <c r="A262" s="148" t="s">
        <v>248</v>
      </c>
      <c r="B262" s="231" t="s">
        <v>708</v>
      </c>
      <c r="C262" s="148">
        <v>0</v>
      </c>
      <c r="D262" s="148">
        <v>0</v>
      </c>
      <c r="E262" s="148">
        <v>0</v>
      </c>
      <c r="F262" s="148">
        <v>0</v>
      </c>
      <c r="G262" s="148">
        <v>0</v>
      </c>
    </row>
    <row r="263" spans="1:7" ht="15.75" x14ac:dyDescent="0.25">
      <c r="A263" s="148" t="s">
        <v>489</v>
      </c>
      <c r="B263" s="231" t="s">
        <v>649</v>
      </c>
      <c r="C263" s="148">
        <v>0</v>
      </c>
      <c r="D263" s="148">
        <v>0</v>
      </c>
      <c r="E263" s="148">
        <v>0</v>
      </c>
      <c r="F263" s="148">
        <v>0</v>
      </c>
      <c r="G263" s="148">
        <v>0</v>
      </c>
    </row>
    <row r="264" spans="1:7" ht="15.75" x14ac:dyDescent="0.25">
      <c r="A264" s="148" t="s">
        <v>491</v>
      </c>
      <c r="B264" s="231" t="s">
        <v>650</v>
      </c>
      <c r="C264" s="148">
        <v>0</v>
      </c>
      <c r="D264" s="148">
        <v>0</v>
      </c>
      <c r="E264" s="148">
        <v>0</v>
      </c>
      <c r="F264" s="148">
        <v>0</v>
      </c>
      <c r="G264" s="148">
        <v>0</v>
      </c>
    </row>
    <row r="265" spans="1:7" ht="15.75" x14ac:dyDescent="0.25">
      <c r="A265" s="148" t="s">
        <v>493</v>
      </c>
      <c r="B265" s="231" t="s">
        <v>651</v>
      </c>
      <c r="C265" s="148">
        <v>0</v>
      </c>
      <c r="D265" s="148">
        <v>0</v>
      </c>
      <c r="E265" s="148">
        <v>0</v>
      </c>
      <c r="F265" s="148">
        <v>0</v>
      </c>
      <c r="G265" s="148">
        <v>0</v>
      </c>
    </row>
    <row r="266" spans="1:7" ht="15.75" x14ac:dyDescent="0.25">
      <c r="A266" s="148" t="s">
        <v>495</v>
      </c>
      <c r="B266" s="231" t="s">
        <v>652</v>
      </c>
      <c r="C266" s="148">
        <v>0</v>
      </c>
      <c r="D266" s="148">
        <v>0</v>
      </c>
      <c r="E266" s="148">
        <v>0</v>
      </c>
      <c r="F266" s="148">
        <v>0</v>
      </c>
      <c r="G266" s="148">
        <v>0</v>
      </c>
    </row>
    <row r="267" spans="1:7" ht="15.75" x14ac:dyDescent="0.25">
      <c r="A267" s="148" t="s">
        <v>497</v>
      </c>
      <c r="B267" s="231" t="s">
        <v>498</v>
      </c>
      <c r="C267" s="148">
        <v>26574.77</v>
      </c>
      <c r="D267" s="148">
        <v>0</v>
      </c>
      <c r="E267" s="148">
        <v>26574.77</v>
      </c>
      <c r="F267" s="148">
        <v>0</v>
      </c>
      <c r="G267" s="148">
        <v>26574.77</v>
      </c>
    </row>
    <row r="268" spans="1:7" ht="15.75" x14ac:dyDescent="0.25">
      <c r="A268" s="148" t="s">
        <v>499</v>
      </c>
      <c r="B268" s="231" t="s">
        <v>709</v>
      </c>
      <c r="C268" s="148">
        <v>0</v>
      </c>
      <c r="D268" s="148">
        <v>0</v>
      </c>
      <c r="E268" s="148">
        <v>0</v>
      </c>
      <c r="F268" s="148">
        <v>0</v>
      </c>
      <c r="G268" s="148">
        <v>0</v>
      </c>
    </row>
    <row r="269" spans="1:7" ht="15.75" x14ac:dyDescent="0.25">
      <c r="A269" s="148" t="s">
        <v>501</v>
      </c>
      <c r="B269" s="231" t="s">
        <v>655</v>
      </c>
      <c r="C269" s="148">
        <v>0</v>
      </c>
      <c r="D269" s="148">
        <v>0</v>
      </c>
      <c r="E269" s="148">
        <v>0</v>
      </c>
      <c r="F269" s="148">
        <v>0</v>
      </c>
      <c r="G269" s="148">
        <v>0</v>
      </c>
    </row>
    <row r="270" spans="1:7" ht="15.75" x14ac:dyDescent="0.25">
      <c r="A270" s="148" t="s">
        <v>503</v>
      </c>
      <c r="B270" s="231" t="s">
        <v>710</v>
      </c>
      <c r="C270" s="148">
        <v>44988.539999999994</v>
      </c>
      <c r="D270" s="148">
        <v>0</v>
      </c>
      <c r="E270" s="148">
        <v>44988.539999999994</v>
      </c>
      <c r="F270" s="148">
        <v>0</v>
      </c>
      <c r="G270" s="148">
        <v>44988.539999999994</v>
      </c>
    </row>
    <row r="271" spans="1:7" ht="15.75" x14ac:dyDescent="0.25">
      <c r="A271" s="148" t="s">
        <v>505</v>
      </c>
      <c r="B271" s="231" t="s">
        <v>657</v>
      </c>
      <c r="C271" s="148">
        <v>0</v>
      </c>
      <c r="D271" s="148">
        <v>0</v>
      </c>
      <c r="E271" s="148">
        <v>0</v>
      </c>
      <c r="F271" s="148">
        <v>0</v>
      </c>
      <c r="G271" s="148">
        <v>0</v>
      </c>
    </row>
    <row r="272" spans="1:7" ht="15.75" x14ac:dyDescent="0.25">
      <c r="A272" s="148" t="s">
        <v>507</v>
      </c>
      <c r="B272" s="231" t="s">
        <v>658</v>
      </c>
      <c r="C272" s="148">
        <v>0</v>
      </c>
      <c r="D272" s="148">
        <v>0</v>
      </c>
      <c r="E272" s="148">
        <v>0</v>
      </c>
      <c r="F272" s="148">
        <v>0</v>
      </c>
      <c r="G272" s="148">
        <v>0</v>
      </c>
    </row>
    <row r="273" spans="1:7" ht="15.75" x14ac:dyDescent="0.25">
      <c r="A273" s="148" t="s">
        <v>270</v>
      </c>
      <c r="B273" s="231" t="s">
        <v>659</v>
      </c>
      <c r="C273" s="148">
        <v>0</v>
      </c>
      <c r="D273" s="148">
        <v>0</v>
      </c>
      <c r="E273" s="148">
        <v>0</v>
      </c>
      <c r="F273" s="148">
        <v>0</v>
      </c>
      <c r="G273" s="148">
        <v>0</v>
      </c>
    </row>
    <row r="274" spans="1:7" ht="15.75" x14ac:dyDescent="0.25">
      <c r="A274" s="148" t="s">
        <v>264</v>
      </c>
      <c r="B274" s="231" t="s">
        <v>660</v>
      </c>
      <c r="C274" s="148">
        <v>0</v>
      </c>
      <c r="D274" s="148">
        <v>0</v>
      </c>
      <c r="E274" s="148">
        <v>0</v>
      </c>
      <c r="F274" s="148">
        <v>0</v>
      </c>
      <c r="G274" s="148">
        <v>0</v>
      </c>
    </row>
    <row r="275" spans="1:7" ht="15.75" x14ac:dyDescent="0.25">
      <c r="A275" s="148" t="s">
        <v>276</v>
      </c>
      <c r="B275" s="230" t="s">
        <v>711</v>
      </c>
      <c r="C275" s="148">
        <v>0</v>
      </c>
      <c r="D275" s="148">
        <v>0</v>
      </c>
      <c r="E275" s="148">
        <v>0</v>
      </c>
      <c r="F275" s="148">
        <v>0</v>
      </c>
      <c r="G275" s="148">
        <v>0</v>
      </c>
    </row>
    <row r="276" spans="1:7" ht="15.75" x14ac:dyDescent="0.25">
      <c r="A276" s="148" t="s">
        <v>512</v>
      </c>
      <c r="B276" s="153" t="s">
        <v>712</v>
      </c>
      <c r="C276" s="148">
        <v>0</v>
      </c>
      <c r="D276" s="148">
        <v>0</v>
      </c>
      <c r="E276" s="148">
        <v>0</v>
      </c>
      <c r="F276" s="148">
        <v>0</v>
      </c>
      <c r="G276" s="148">
        <v>0</v>
      </c>
    </row>
    <row r="277" spans="1:7" ht="15.75" x14ac:dyDescent="0.25">
      <c r="A277" s="148" t="s">
        <v>515</v>
      </c>
      <c r="B277" s="230" t="s">
        <v>713</v>
      </c>
      <c r="C277" s="148">
        <v>0</v>
      </c>
      <c r="D277" s="148">
        <v>0</v>
      </c>
      <c r="E277" s="148">
        <v>0</v>
      </c>
      <c r="F277" s="148">
        <v>0</v>
      </c>
      <c r="G277" s="148">
        <v>0</v>
      </c>
    </row>
    <row r="278" spans="1:7" ht="15.75" x14ac:dyDescent="0.25">
      <c r="A278" s="151" t="s">
        <v>274</v>
      </c>
      <c r="B278" s="153" t="s">
        <v>714</v>
      </c>
      <c r="C278" s="148">
        <v>0</v>
      </c>
      <c r="D278" s="148">
        <v>0</v>
      </c>
      <c r="E278" s="148">
        <v>0</v>
      </c>
      <c r="F278" s="148">
        <v>0</v>
      </c>
      <c r="G278" s="148">
        <v>0</v>
      </c>
    </row>
    <row r="279" spans="1:7" ht="15.75" x14ac:dyDescent="0.25">
      <c r="A279" s="148" t="s">
        <v>518</v>
      </c>
      <c r="B279" s="153" t="s">
        <v>715</v>
      </c>
      <c r="C279" s="148">
        <v>0</v>
      </c>
      <c r="D279" s="148">
        <v>0</v>
      </c>
      <c r="E279" s="148">
        <v>0</v>
      </c>
      <c r="F279" s="148">
        <v>0</v>
      </c>
      <c r="G279" s="148">
        <v>0</v>
      </c>
    </row>
    <row r="280" spans="1:7" ht="15.75" x14ac:dyDescent="0.25">
      <c r="A280" s="148" t="s">
        <v>520</v>
      </c>
      <c r="B280" s="231" t="s">
        <v>716</v>
      </c>
      <c r="C280" s="148">
        <v>0</v>
      </c>
      <c r="D280" s="148">
        <v>0</v>
      </c>
      <c r="E280" s="148">
        <v>0</v>
      </c>
      <c r="F280" s="148">
        <v>0</v>
      </c>
      <c r="G280" s="148">
        <v>0</v>
      </c>
    </row>
    <row r="281" spans="1:7" ht="15.75" x14ac:dyDescent="0.25">
      <c r="A281" s="148" t="s">
        <v>522</v>
      </c>
      <c r="B281" s="231" t="s">
        <v>717</v>
      </c>
      <c r="C281" s="148">
        <v>0</v>
      </c>
      <c r="D281" s="148">
        <v>0</v>
      </c>
      <c r="E281" s="148">
        <v>0</v>
      </c>
      <c r="F281" s="148">
        <v>0</v>
      </c>
      <c r="G281" s="148">
        <v>0</v>
      </c>
    </row>
    <row r="282" spans="1:7" ht="15.75" x14ac:dyDescent="0.25">
      <c r="A282" s="148" t="s">
        <v>524</v>
      </c>
      <c r="B282" s="231" t="s">
        <v>668</v>
      </c>
      <c r="C282" s="148">
        <v>0</v>
      </c>
      <c r="D282" s="148">
        <v>0</v>
      </c>
      <c r="E282" s="148">
        <v>0</v>
      </c>
      <c r="F282" s="148">
        <v>4369.7800000000007</v>
      </c>
      <c r="G282" s="148">
        <v>4369.7800000000007</v>
      </c>
    </row>
    <row r="283" spans="1:7" ht="15.75" x14ac:dyDescent="0.25">
      <c r="A283" s="148" t="s">
        <v>526</v>
      </c>
      <c r="B283" s="229" t="s">
        <v>669</v>
      </c>
      <c r="C283" s="148">
        <v>0</v>
      </c>
      <c r="D283" s="148">
        <v>0</v>
      </c>
      <c r="E283" s="148">
        <v>0</v>
      </c>
      <c r="F283" s="148">
        <v>0</v>
      </c>
      <c r="G283" s="148">
        <v>0</v>
      </c>
    </row>
    <row r="284" spans="1:7" ht="15.75" x14ac:dyDescent="0.25">
      <c r="A284" s="148" t="s">
        <v>528</v>
      </c>
      <c r="B284" s="229" t="s">
        <v>670</v>
      </c>
      <c r="C284" s="148">
        <v>0</v>
      </c>
      <c r="D284" s="148">
        <v>0</v>
      </c>
      <c r="E284" s="148">
        <v>0</v>
      </c>
      <c r="F284" s="148">
        <v>0</v>
      </c>
      <c r="G284" s="148">
        <v>0</v>
      </c>
    </row>
    <row r="285" spans="1:7" ht="15.75" x14ac:dyDescent="0.25">
      <c r="A285" s="148" t="s">
        <v>530</v>
      </c>
      <c r="B285" s="231" t="s">
        <v>718</v>
      </c>
      <c r="C285" s="148">
        <v>195.8</v>
      </c>
      <c r="D285" s="148">
        <v>0</v>
      </c>
      <c r="E285" s="148">
        <v>195.8</v>
      </c>
      <c r="F285" s="148">
        <v>0</v>
      </c>
      <c r="G285" s="148">
        <v>195.8</v>
      </c>
    </row>
    <row r="286" spans="1:7" ht="15.75" x14ac:dyDescent="0.25">
      <c r="A286" s="148" t="s">
        <v>672</v>
      </c>
      <c r="B286" s="231">
        <v>6825</v>
      </c>
      <c r="C286" s="148">
        <v>188.67000000000002</v>
      </c>
      <c r="D286" s="148">
        <v>0</v>
      </c>
      <c r="E286" s="148">
        <v>188.67000000000002</v>
      </c>
      <c r="F286" s="148">
        <v>0</v>
      </c>
      <c r="G286" s="148">
        <v>188.67000000000002</v>
      </c>
    </row>
    <row r="287" spans="1:7" ht="15.75" x14ac:dyDescent="0.25">
      <c r="A287" s="148" t="s">
        <v>535</v>
      </c>
      <c r="B287" s="231" t="s">
        <v>673</v>
      </c>
      <c r="C287" s="148">
        <v>363.6</v>
      </c>
      <c r="D287" s="148">
        <v>0</v>
      </c>
      <c r="E287" s="148">
        <v>363.6</v>
      </c>
      <c r="F287" s="148">
        <v>0</v>
      </c>
      <c r="G287" s="148">
        <v>363.6</v>
      </c>
    </row>
    <row r="288" spans="1:7" ht="15.75" x14ac:dyDescent="0.25">
      <c r="A288" s="148" t="s">
        <v>347</v>
      </c>
      <c r="B288" s="231" t="s">
        <v>674</v>
      </c>
      <c r="C288" s="148">
        <v>0</v>
      </c>
      <c r="D288" s="148">
        <v>0</v>
      </c>
      <c r="E288" s="148">
        <v>0</v>
      </c>
      <c r="F288" s="148">
        <v>0</v>
      </c>
      <c r="G288" s="148">
        <v>0</v>
      </c>
    </row>
    <row r="289" spans="1:7" ht="15.75" x14ac:dyDescent="0.25">
      <c r="A289" s="148" t="s">
        <v>538</v>
      </c>
      <c r="B289" s="231" t="s">
        <v>675</v>
      </c>
      <c r="C289" s="148">
        <v>966.75999999999988</v>
      </c>
      <c r="D289" s="148">
        <v>0</v>
      </c>
      <c r="E289" s="148">
        <v>966.75999999999988</v>
      </c>
      <c r="F289" s="148">
        <v>0</v>
      </c>
      <c r="G289" s="148">
        <v>966.75999999999988</v>
      </c>
    </row>
    <row r="290" spans="1:7" ht="15.75" x14ac:dyDescent="0.25">
      <c r="A290" s="148" t="s">
        <v>538</v>
      </c>
      <c r="B290" s="231" t="s">
        <v>719</v>
      </c>
      <c r="C290" s="148">
        <v>0</v>
      </c>
      <c r="D290" s="148">
        <v>0</v>
      </c>
      <c r="E290" s="148">
        <v>0</v>
      </c>
      <c r="F290" s="148">
        <v>0</v>
      </c>
      <c r="G290" s="148">
        <v>0</v>
      </c>
    </row>
    <row r="291" spans="1:7" ht="15.75" x14ac:dyDescent="0.25">
      <c r="A291" s="148" t="s">
        <v>541</v>
      </c>
      <c r="B291" s="153" t="s">
        <v>677</v>
      </c>
      <c r="C291" s="148">
        <v>19.25</v>
      </c>
      <c r="D291" s="148">
        <v>0</v>
      </c>
      <c r="E291" s="148">
        <v>19.25</v>
      </c>
      <c r="F291" s="148">
        <v>0</v>
      </c>
      <c r="G291" s="148">
        <v>19.25</v>
      </c>
    </row>
    <row r="292" spans="1:7" ht="15.75" x14ac:dyDescent="0.25">
      <c r="A292" s="148" t="s">
        <v>541</v>
      </c>
      <c r="B292" s="153" t="s">
        <v>720</v>
      </c>
      <c r="C292" s="148">
        <v>0</v>
      </c>
      <c r="D292" s="148">
        <v>0</v>
      </c>
      <c r="E292" s="148">
        <v>0</v>
      </c>
      <c r="F292" s="148">
        <v>0</v>
      </c>
      <c r="G292" s="148">
        <v>0</v>
      </c>
    </row>
    <row r="293" spans="1:7" ht="15.75" x14ac:dyDescent="0.25">
      <c r="A293" s="148" t="s">
        <v>544</v>
      </c>
      <c r="B293" s="229" t="s">
        <v>721</v>
      </c>
      <c r="C293" s="148">
        <v>89.82</v>
      </c>
      <c r="D293" s="148">
        <v>0</v>
      </c>
      <c r="E293" s="148">
        <v>89.82</v>
      </c>
      <c r="F293" s="148">
        <v>0</v>
      </c>
      <c r="G293" s="148">
        <v>89.82</v>
      </c>
    </row>
    <row r="294" spans="1:7" ht="15.75" x14ac:dyDescent="0.25">
      <c r="A294" s="148" t="s">
        <v>548</v>
      </c>
      <c r="B294" s="231" t="s">
        <v>722</v>
      </c>
      <c r="C294" s="148">
        <v>0</v>
      </c>
      <c r="D294" s="148">
        <v>0</v>
      </c>
      <c r="E294" s="148">
        <v>0</v>
      </c>
      <c r="F294" s="148">
        <v>0</v>
      </c>
      <c r="G294" s="148">
        <v>0</v>
      </c>
    </row>
    <row r="295" spans="1:7" ht="15.75" x14ac:dyDescent="0.25">
      <c r="A295" s="148" t="s">
        <v>553</v>
      </c>
      <c r="B295" s="231" t="s">
        <v>682</v>
      </c>
      <c r="C295" s="148">
        <v>0</v>
      </c>
      <c r="D295" s="148">
        <v>0</v>
      </c>
      <c r="E295" s="148">
        <v>0</v>
      </c>
      <c r="F295" s="148">
        <v>0</v>
      </c>
      <c r="G295" s="148">
        <v>0</v>
      </c>
    </row>
    <row r="296" spans="1:7" ht="15.75" x14ac:dyDescent="0.25">
      <c r="A296" s="148" t="s">
        <v>555</v>
      </c>
      <c r="B296" s="153" t="s">
        <v>723</v>
      </c>
      <c r="C296" s="148">
        <v>0</v>
      </c>
      <c r="D296" s="148">
        <v>0</v>
      </c>
      <c r="E296" s="148">
        <v>0</v>
      </c>
      <c r="F296" s="148">
        <v>0</v>
      </c>
      <c r="G296" s="148">
        <v>0</v>
      </c>
    </row>
    <row r="297" spans="1:7" ht="15.75" x14ac:dyDescent="0.25">
      <c r="A297" s="148" t="s">
        <v>557</v>
      </c>
      <c r="B297" s="153" t="s">
        <v>684</v>
      </c>
      <c r="C297" s="148">
        <v>0</v>
      </c>
      <c r="D297" s="148">
        <v>0</v>
      </c>
      <c r="E297" s="148">
        <v>0</v>
      </c>
      <c r="F297" s="148">
        <v>0</v>
      </c>
      <c r="G297" s="148">
        <v>0</v>
      </c>
    </row>
    <row r="298" spans="1:7" ht="15.75" x14ac:dyDescent="0.25">
      <c r="A298" s="148" t="s">
        <v>559</v>
      </c>
      <c r="B298" s="153" t="s">
        <v>685</v>
      </c>
      <c r="C298" s="148">
        <v>0</v>
      </c>
      <c r="D298" s="148">
        <v>0</v>
      </c>
      <c r="E298" s="148">
        <v>0</v>
      </c>
      <c r="F298" s="148">
        <v>0</v>
      </c>
      <c r="G298" s="148">
        <v>0</v>
      </c>
    </row>
    <row r="299" spans="1:7" ht="15.75" x14ac:dyDescent="0.25">
      <c r="A299" s="148" t="s">
        <v>561</v>
      </c>
      <c r="B299" s="153" t="s">
        <v>724</v>
      </c>
      <c r="C299" s="148">
        <v>0</v>
      </c>
      <c r="D299" s="148">
        <v>0</v>
      </c>
      <c r="E299" s="148">
        <v>0</v>
      </c>
      <c r="F299" s="148">
        <v>0</v>
      </c>
      <c r="G299" s="148">
        <v>0</v>
      </c>
    </row>
    <row r="300" spans="1:7" ht="15.75" x14ac:dyDescent="0.25">
      <c r="A300" s="148" t="s">
        <v>563</v>
      </c>
      <c r="B300" s="153" t="s">
        <v>725</v>
      </c>
      <c r="C300" s="148">
        <v>0</v>
      </c>
      <c r="D300" s="148">
        <v>0</v>
      </c>
      <c r="E300" s="148">
        <v>0</v>
      </c>
      <c r="F300" s="148">
        <v>0</v>
      </c>
      <c r="G300" s="148">
        <v>0</v>
      </c>
    </row>
    <row r="301" spans="1:7" ht="15.75" x14ac:dyDescent="0.25">
      <c r="A301" s="148" t="s">
        <v>566</v>
      </c>
      <c r="B301" s="153" t="s">
        <v>726</v>
      </c>
      <c r="C301" s="148">
        <v>0</v>
      </c>
      <c r="D301" s="148">
        <v>0</v>
      </c>
      <c r="E301" s="148">
        <v>0</v>
      </c>
      <c r="F301" s="148">
        <v>0</v>
      </c>
      <c r="G301" s="148">
        <v>0</v>
      </c>
    </row>
    <row r="302" spans="1:7" ht="15.75" x14ac:dyDescent="0.25">
      <c r="A302" s="148" t="s">
        <v>566</v>
      </c>
      <c r="B302" s="153" t="s">
        <v>727</v>
      </c>
      <c r="C302" s="148">
        <v>6629676.6799999997</v>
      </c>
      <c r="D302" s="148">
        <v>-266002.68999999948</v>
      </c>
      <c r="E302" s="148">
        <v>6363673.9900000002</v>
      </c>
      <c r="F302" s="148">
        <v>0</v>
      </c>
      <c r="G302" s="148">
        <v>6363673.9900000002</v>
      </c>
    </row>
    <row r="303" spans="1:7" ht="15.75" x14ac:dyDescent="0.25">
      <c r="A303" s="148" t="s">
        <v>567</v>
      </c>
      <c r="B303" s="230" t="s">
        <v>587</v>
      </c>
      <c r="C303" s="148">
        <v>0</v>
      </c>
      <c r="D303" s="148">
        <v>0</v>
      </c>
      <c r="E303" s="148">
        <v>0</v>
      </c>
      <c r="F303" s="148">
        <v>0</v>
      </c>
      <c r="G303" s="148">
        <v>0</v>
      </c>
    </row>
    <row r="304" spans="1:7" ht="15.75" x14ac:dyDescent="0.25">
      <c r="A304" s="148" t="s">
        <v>569</v>
      </c>
      <c r="B304" s="230" t="s">
        <v>570</v>
      </c>
      <c r="C304" s="148"/>
      <c r="D304" s="148">
        <v>0</v>
      </c>
      <c r="E304" s="148">
        <v>0</v>
      </c>
      <c r="F304" s="148">
        <v>0</v>
      </c>
      <c r="G304" s="148">
        <v>0</v>
      </c>
    </row>
    <row r="305" spans="1:7" ht="15.75" x14ac:dyDescent="0.25">
      <c r="A305" s="148" t="s">
        <v>690</v>
      </c>
      <c r="B305" s="148"/>
      <c r="C305" s="148"/>
      <c r="D305" s="148">
        <v>0</v>
      </c>
      <c r="E305" s="148">
        <v>0</v>
      </c>
      <c r="F305" s="148">
        <v>0</v>
      </c>
      <c r="G305" s="148">
        <v>0</v>
      </c>
    </row>
    <row r="306" spans="1:7" ht="15.75" x14ac:dyDescent="0.25">
      <c r="A306" s="148" t="s">
        <v>572</v>
      </c>
      <c r="B306" s="148"/>
      <c r="C306" s="148"/>
      <c r="D306" s="148">
        <v>0</v>
      </c>
      <c r="E306" s="148">
        <v>0</v>
      </c>
      <c r="F306" s="148">
        <v>0</v>
      </c>
      <c r="G306" s="148">
        <v>0</v>
      </c>
    </row>
    <row r="307" spans="1:7" ht="15.75" x14ac:dyDescent="0.25">
      <c r="A307" s="148" t="s">
        <v>728</v>
      </c>
      <c r="B307" s="230"/>
      <c r="C307" s="148"/>
      <c r="D307" s="148">
        <v>0</v>
      </c>
      <c r="E307" s="148">
        <v>0</v>
      </c>
      <c r="F307" s="148">
        <v>0</v>
      </c>
      <c r="G307" s="148">
        <v>0</v>
      </c>
    </row>
    <row r="308" spans="1:7" ht="15.75" x14ac:dyDescent="0.25">
      <c r="A308" s="148" t="s">
        <v>574</v>
      </c>
      <c r="B308" s="148"/>
      <c r="C308" s="148"/>
      <c r="D308" s="148">
        <v>0</v>
      </c>
      <c r="E308" s="148">
        <v>0</v>
      </c>
      <c r="F308" s="148">
        <v>0</v>
      </c>
      <c r="G308" s="148">
        <v>0</v>
      </c>
    </row>
    <row r="309" spans="1:7" ht="15.75" x14ac:dyDescent="0.25">
      <c r="A309" s="148" t="s">
        <v>575</v>
      </c>
      <c r="B309" s="148"/>
      <c r="C309" s="148"/>
      <c r="D309" s="148">
        <v>0</v>
      </c>
      <c r="E309" s="148">
        <v>0</v>
      </c>
      <c r="F309" s="148">
        <v>0</v>
      </c>
      <c r="G309" s="148">
        <v>0</v>
      </c>
    </row>
    <row r="310" spans="1:7" ht="15.75" x14ac:dyDescent="0.25">
      <c r="A310" s="148"/>
      <c r="B310" s="148"/>
      <c r="C310" s="152" t="s">
        <v>577</v>
      </c>
      <c r="D310" s="152" t="s">
        <v>577</v>
      </c>
      <c r="E310" s="152" t="s">
        <v>577</v>
      </c>
      <c r="F310" s="152" t="s">
        <v>577</v>
      </c>
      <c r="G310" s="152" t="s">
        <v>577</v>
      </c>
    </row>
    <row r="311" spans="1:7" ht="15.75" x14ac:dyDescent="0.25">
      <c r="A311" s="148" t="s">
        <v>578</v>
      </c>
      <c r="B311" s="162"/>
      <c r="C311" s="148">
        <v>6895694.5299999993</v>
      </c>
      <c r="D311" s="148">
        <v>-266002.68999999948</v>
      </c>
      <c r="E311" s="148">
        <v>6629691.8399999999</v>
      </c>
      <c r="F311" s="148">
        <v>4369.7800000000007</v>
      </c>
      <c r="G311" s="148">
        <v>6634061.6200000001</v>
      </c>
    </row>
    <row r="312" spans="1:7" ht="15.75" x14ac:dyDescent="0.25">
      <c r="A312" s="148"/>
      <c r="B312" s="162"/>
      <c r="C312" s="152" t="s">
        <v>397</v>
      </c>
      <c r="D312" s="152" t="s">
        <v>397</v>
      </c>
      <c r="E312" s="152" t="s">
        <v>397</v>
      </c>
      <c r="F312" s="152" t="s">
        <v>397</v>
      </c>
      <c r="G312" s="152" t="s">
        <v>397</v>
      </c>
    </row>
    <row r="313" spans="1:7" ht="15.75" x14ac:dyDescent="0.25">
      <c r="A313" s="148"/>
      <c r="B313" s="162"/>
      <c r="C313" s="152"/>
      <c r="D313" s="152"/>
      <c r="E313" s="152"/>
      <c r="F313" s="152"/>
      <c r="G313" s="152">
        <v>0</v>
      </c>
    </row>
    <row r="316" spans="1:7" ht="15.75" x14ac:dyDescent="0.25">
      <c r="A316" s="148"/>
      <c r="B316" s="148"/>
      <c r="C316" s="148" t="s">
        <v>394</v>
      </c>
      <c r="D316" s="148"/>
      <c r="E316" s="148"/>
      <c r="F316" s="148"/>
      <c r="G316" s="148"/>
    </row>
    <row r="317" spans="1:7" ht="15.75" x14ac:dyDescent="0.25">
      <c r="A317" s="148"/>
      <c r="B317" s="148"/>
      <c r="C317" s="148" t="s">
        <v>395</v>
      </c>
      <c r="D317" s="148"/>
      <c r="E317" s="148"/>
      <c r="F317" s="148"/>
      <c r="G317" s="148"/>
    </row>
    <row r="318" spans="1:7" ht="15.75" x14ac:dyDescent="0.25">
      <c r="A318" s="148" t="s">
        <v>591</v>
      </c>
      <c r="B318" s="148"/>
      <c r="C318" s="153" t="s">
        <v>691</v>
      </c>
      <c r="D318" s="148"/>
      <c r="E318" s="148"/>
      <c r="F318" s="148"/>
      <c r="G318" s="148"/>
    </row>
    <row r="319" spans="1:7" ht="15.75" x14ac:dyDescent="0.25">
      <c r="A319" s="152" t="s">
        <v>397</v>
      </c>
      <c r="B319" s="160" t="s">
        <v>397</v>
      </c>
      <c r="C319" s="160" t="s">
        <v>397</v>
      </c>
      <c r="D319" s="160" t="s">
        <v>397</v>
      </c>
      <c r="E319" s="160" t="s">
        <v>397</v>
      </c>
      <c r="F319" s="160" t="s">
        <v>397</v>
      </c>
      <c r="G319" s="160" t="s">
        <v>397</v>
      </c>
    </row>
    <row r="320" spans="1:7" ht="15.75" x14ac:dyDescent="0.25">
      <c r="A320" s="148" t="s">
        <v>398</v>
      </c>
      <c r="B320" s="162"/>
      <c r="C320" s="150" t="s">
        <v>185</v>
      </c>
      <c r="D320" s="150" t="s">
        <v>185</v>
      </c>
      <c r="E320" s="150" t="s">
        <v>399</v>
      </c>
      <c r="F320" s="150" t="s">
        <v>185</v>
      </c>
      <c r="G320" s="150" t="s">
        <v>400</v>
      </c>
    </row>
    <row r="321" spans="1:7" ht="15.75" x14ac:dyDescent="0.25">
      <c r="A321" s="148"/>
      <c r="B321" s="162"/>
      <c r="C321" s="150" t="s">
        <v>401</v>
      </c>
      <c r="D321" s="150" t="s">
        <v>402</v>
      </c>
      <c r="E321" s="150" t="s">
        <v>402</v>
      </c>
      <c r="F321" s="150" t="s">
        <v>403</v>
      </c>
      <c r="G321" s="150" t="s">
        <v>404</v>
      </c>
    </row>
    <row r="322" spans="1:7" ht="15.75" x14ac:dyDescent="0.25">
      <c r="A322" s="148"/>
      <c r="B322" s="162"/>
      <c r="C322" s="150" t="s">
        <v>405</v>
      </c>
      <c r="D322" s="150" t="s">
        <v>406</v>
      </c>
      <c r="E322" s="148"/>
      <c r="F322" s="150" t="s">
        <v>406</v>
      </c>
      <c r="G322" s="150" t="s">
        <v>407</v>
      </c>
    </row>
    <row r="323" spans="1:7" ht="15.75" x14ac:dyDescent="0.25">
      <c r="A323" s="152" t="s">
        <v>397</v>
      </c>
      <c r="B323" s="160" t="s">
        <v>397</v>
      </c>
      <c r="C323" s="160" t="s">
        <v>397</v>
      </c>
      <c r="D323" s="160" t="s">
        <v>397</v>
      </c>
      <c r="E323" s="160" t="s">
        <v>397</v>
      </c>
      <c r="F323" s="160" t="s">
        <v>397</v>
      </c>
      <c r="G323" s="160" t="s">
        <v>397</v>
      </c>
    </row>
    <row r="324" spans="1:7" ht="15.75" x14ac:dyDescent="0.25">
      <c r="A324" s="148" t="s">
        <v>408</v>
      </c>
      <c r="B324" s="229" t="s">
        <v>409</v>
      </c>
      <c r="C324" s="148">
        <v>0</v>
      </c>
      <c r="D324" s="148">
        <v>0</v>
      </c>
      <c r="E324" s="148">
        <v>0</v>
      </c>
      <c r="F324" s="148">
        <v>0</v>
      </c>
      <c r="G324" s="148">
        <v>0</v>
      </c>
    </row>
    <row r="325" spans="1:7" ht="15.75" x14ac:dyDescent="0.25">
      <c r="A325" s="148" t="s">
        <v>410</v>
      </c>
      <c r="B325" s="231" t="s">
        <v>612</v>
      </c>
      <c r="C325" s="148">
        <v>0</v>
      </c>
      <c r="D325" s="148">
        <v>0</v>
      </c>
      <c r="E325" s="148">
        <v>0</v>
      </c>
      <c r="F325" s="148">
        <v>0</v>
      </c>
      <c r="G325" s="148">
        <v>0</v>
      </c>
    </row>
    <row r="326" spans="1:7" ht="15.75" x14ac:dyDescent="0.25">
      <c r="A326" s="148" t="s">
        <v>413</v>
      </c>
      <c r="B326" s="231" t="s">
        <v>613</v>
      </c>
      <c r="C326" s="148">
        <v>0</v>
      </c>
      <c r="D326" s="148">
        <v>0</v>
      </c>
      <c r="E326" s="148">
        <v>0</v>
      </c>
      <c r="F326" s="148">
        <v>0</v>
      </c>
      <c r="G326" s="148">
        <v>0</v>
      </c>
    </row>
    <row r="327" spans="1:7" ht="15.75" x14ac:dyDescent="0.25">
      <c r="A327" s="148" t="s">
        <v>415</v>
      </c>
      <c r="B327" s="231" t="s">
        <v>614</v>
      </c>
      <c r="C327" s="148">
        <v>0</v>
      </c>
      <c r="D327" s="148">
        <v>0</v>
      </c>
      <c r="E327" s="148">
        <v>0</v>
      </c>
      <c r="F327" s="148">
        <v>0</v>
      </c>
      <c r="G327" s="148">
        <v>0</v>
      </c>
    </row>
    <row r="328" spans="1:7" ht="15.75" x14ac:dyDescent="0.25">
      <c r="A328" s="148" t="s">
        <v>417</v>
      </c>
      <c r="B328" s="153" t="s">
        <v>615</v>
      </c>
      <c r="C328" s="148">
        <v>0</v>
      </c>
      <c r="D328" s="148">
        <v>0</v>
      </c>
      <c r="E328" s="148">
        <v>0</v>
      </c>
      <c r="F328" s="148">
        <v>0</v>
      </c>
      <c r="G328" s="148">
        <v>0</v>
      </c>
    </row>
    <row r="329" spans="1:7" ht="15.75" x14ac:dyDescent="0.25">
      <c r="A329" s="148" t="s">
        <v>419</v>
      </c>
      <c r="B329" s="231" t="s">
        <v>616</v>
      </c>
      <c r="C329" s="148">
        <v>0</v>
      </c>
      <c r="D329" s="148">
        <v>0</v>
      </c>
      <c r="E329" s="148">
        <v>0</v>
      </c>
      <c r="F329" s="148">
        <v>0</v>
      </c>
      <c r="G329" s="148">
        <v>0</v>
      </c>
    </row>
    <row r="330" spans="1:7" ht="15.75" x14ac:dyDescent="0.25">
      <c r="A330" s="148" t="s">
        <v>421</v>
      </c>
      <c r="B330" s="153" t="s">
        <v>617</v>
      </c>
      <c r="C330" s="148">
        <v>0</v>
      </c>
      <c r="D330" s="148">
        <v>0</v>
      </c>
      <c r="E330" s="148">
        <v>0</v>
      </c>
      <c r="F330" s="148">
        <v>0</v>
      </c>
      <c r="G330" s="148">
        <v>0</v>
      </c>
    </row>
    <row r="331" spans="1:7" ht="15.75" x14ac:dyDescent="0.25">
      <c r="A331" s="148" t="s">
        <v>423</v>
      </c>
      <c r="B331" s="153" t="s">
        <v>618</v>
      </c>
      <c r="C331" s="148">
        <v>0</v>
      </c>
      <c r="D331" s="148">
        <v>0</v>
      </c>
      <c r="E331" s="148">
        <v>0</v>
      </c>
      <c r="F331" s="148">
        <v>0</v>
      </c>
      <c r="G331" s="148">
        <v>0</v>
      </c>
    </row>
    <row r="332" spans="1:7" ht="15.75" x14ac:dyDescent="0.25">
      <c r="A332" s="148" t="s">
        <v>605</v>
      </c>
      <c r="B332" s="232" t="s">
        <v>619</v>
      </c>
      <c r="C332" s="148">
        <v>0</v>
      </c>
      <c r="D332" s="148">
        <v>0</v>
      </c>
      <c r="E332" s="148">
        <v>0</v>
      </c>
      <c r="F332" s="148">
        <v>0</v>
      </c>
      <c r="G332" s="148">
        <v>0</v>
      </c>
    </row>
    <row r="333" spans="1:7" ht="15.75" x14ac:dyDescent="0.25">
      <c r="A333" s="148" t="s">
        <v>429</v>
      </c>
      <c r="B333" s="231" t="s">
        <v>620</v>
      </c>
      <c r="C333" s="148">
        <v>2410.6400000000003</v>
      </c>
      <c r="D333" s="148">
        <v>0</v>
      </c>
      <c r="E333" s="148">
        <v>2410.6400000000003</v>
      </c>
      <c r="F333" s="148">
        <v>0</v>
      </c>
      <c r="G333" s="148">
        <v>2410.6400000000003</v>
      </c>
    </row>
    <row r="334" spans="1:7" ht="15.75" x14ac:dyDescent="0.25">
      <c r="A334" s="148" t="s">
        <v>432</v>
      </c>
      <c r="B334" s="231" t="s">
        <v>621</v>
      </c>
      <c r="C334" s="148">
        <v>0</v>
      </c>
      <c r="D334" s="148">
        <v>0</v>
      </c>
      <c r="E334" s="148">
        <v>0</v>
      </c>
      <c r="F334" s="148">
        <v>0</v>
      </c>
      <c r="G334" s="148">
        <v>0</v>
      </c>
    </row>
    <row r="335" spans="1:7" ht="15.75" x14ac:dyDescent="0.25">
      <c r="A335" s="148" t="s">
        <v>692</v>
      </c>
      <c r="B335" s="231" t="s">
        <v>622</v>
      </c>
      <c r="C335" s="148">
        <v>28220</v>
      </c>
      <c r="D335" s="148">
        <v>0</v>
      </c>
      <c r="E335" s="148">
        <v>28220</v>
      </c>
      <c r="F335" s="148">
        <v>0</v>
      </c>
      <c r="G335" s="148">
        <v>28220</v>
      </c>
    </row>
    <row r="336" spans="1:7" ht="15.75" x14ac:dyDescent="0.25">
      <c r="A336" s="148" t="s">
        <v>284</v>
      </c>
      <c r="B336" s="153" t="s">
        <v>693</v>
      </c>
      <c r="C336" s="148">
        <v>0</v>
      </c>
      <c r="D336" s="148">
        <v>0</v>
      </c>
      <c r="E336" s="148">
        <v>0</v>
      </c>
      <c r="F336" s="148">
        <v>0</v>
      </c>
      <c r="G336" s="148">
        <v>0</v>
      </c>
    </row>
    <row r="337" spans="1:7" ht="15.75" x14ac:dyDescent="0.25">
      <c r="A337" s="151" t="s">
        <v>436</v>
      </c>
      <c r="B337" s="153" t="s">
        <v>624</v>
      </c>
      <c r="C337" s="148">
        <v>0</v>
      </c>
      <c r="D337" s="148">
        <v>0</v>
      </c>
      <c r="E337" s="148">
        <v>0</v>
      </c>
      <c r="F337" s="148">
        <v>0</v>
      </c>
      <c r="G337" s="148">
        <v>0</v>
      </c>
    </row>
    <row r="338" spans="1:7" ht="15.75" x14ac:dyDescent="0.25">
      <c r="A338" s="151" t="s">
        <v>438</v>
      </c>
      <c r="B338" s="153" t="s">
        <v>694</v>
      </c>
      <c r="C338" s="148">
        <v>0</v>
      </c>
      <c r="D338" s="148">
        <v>0</v>
      </c>
      <c r="E338" s="148">
        <v>0</v>
      </c>
      <c r="F338" s="148">
        <v>0</v>
      </c>
      <c r="G338" s="148">
        <v>0</v>
      </c>
    </row>
    <row r="339" spans="1:7" ht="15.75" x14ac:dyDescent="0.25">
      <c r="A339" s="148" t="s">
        <v>440</v>
      </c>
      <c r="B339" s="153" t="s">
        <v>625</v>
      </c>
      <c r="C339" s="148">
        <v>0</v>
      </c>
      <c r="D339" s="148">
        <v>0</v>
      </c>
      <c r="E339" s="148">
        <v>0</v>
      </c>
      <c r="F339" s="148">
        <v>0</v>
      </c>
      <c r="G339" s="148">
        <v>0</v>
      </c>
    </row>
    <row r="340" spans="1:7" ht="15.75" x14ac:dyDescent="0.25">
      <c r="A340" s="148" t="s">
        <v>442</v>
      </c>
      <c r="B340" s="153" t="s">
        <v>626</v>
      </c>
      <c r="C340" s="148">
        <v>0</v>
      </c>
      <c r="D340" s="148">
        <v>0</v>
      </c>
      <c r="E340" s="148">
        <v>0</v>
      </c>
      <c r="F340" s="148">
        <v>0</v>
      </c>
      <c r="G340" s="148">
        <v>0</v>
      </c>
    </row>
    <row r="341" spans="1:7" ht="15.75" x14ac:dyDescent="0.25">
      <c r="A341" s="148" t="s">
        <v>444</v>
      </c>
      <c r="B341" s="153" t="s">
        <v>695</v>
      </c>
      <c r="C341" s="148">
        <v>16813.47</v>
      </c>
      <c r="D341" s="148">
        <v>0</v>
      </c>
      <c r="E341" s="148">
        <v>16813.47</v>
      </c>
      <c r="F341" s="148">
        <v>0</v>
      </c>
      <c r="G341" s="148">
        <v>16813.47</v>
      </c>
    </row>
    <row r="342" spans="1:7" ht="15.75" x14ac:dyDescent="0.25">
      <c r="A342" s="148" t="s">
        <v>446</v>
      </c>
      <c r="B342" s="153" t="s">
        <v>696</v>
      </c>
      <c r="C342" s="148">
        <v>0</v>
      </c>
      <c r="D342" s="148">
        <v>0</v>
      </c>
      <c r="E342" s="148">
        <v>0</v>
      </c>
      <c r="F342" s="148">
        <v>0</v>
      </c>
      <c r="G342" s="148">
        <v>0</v>
      </c>
    </row>
    <row r="343" spans="1:7" ht="15.75" x14ac:dyDescent="0.25">
      <c r="A343" s="148" t="s">
        <v>448</v>
      </c>
      <c r="B343" s="153" t="s">
        <v>697</v>
      </c>
      <c r="C343" s="148">
        <v>0</v>
      </c>
      <c r="D343" s="148">
        <v>0</v>
      </c>
      <c r="E343" s="148">
        <v>0</v>
      </c>
      <c r="F343" s="148">
        <v>0</v>
      </c>
      <c r="G343" s="148">
        <v>0</v>
      </c>
    </row>
    <row r="344" spans="1:7" ht="15.75" x14ac:dyDescent="0.25">
      <c r="A344" s="148" t="s">
        <v>450</v>
      </c>
      <c r="B344" s="231" t="s">
        <v>698</v>
      </c>
      <c r="C344" s="148">
        <v>0</v>
      </c>
      <c r="D344" s="148">
        <v>0</v>
      </c>
      <c r="E344" s="148">
        <v>0</v>
      </c>
      <c r="F344" s="148">
        <v>0</v>
      </c>
      <c r="G344" s="148">
        <v>0</v>
      </c>
    </row>
    <row r="345" spans="1:7" ht="15.75" x14ac:dyDescent="0.25">
      <c r="A345" s="148" t="s">
        <v>452</v>
      </c>
      <c r="B345" s="231" t="s">
        <v>631</v>
      </c>
      <c r="C345" s="148">
        <v>0</v>
      </c>
      <c r="D345" s="148">
        <v>0</v>
      </c>
      <c r="E345" s="148">
        <v>0</v>
      </c>
      <c r="F345" s="148">
        <v>0</v>
      </c>
      <c r="G345" s="148">
        <v>0</v>
      </c>
    </row>
    <row r="346" spans="1:7" ht="15.75" x14ac:dyDescent="0.25">
      <c r="A346" s="148" t="s">
        <v>454</v>
      </c>
      <c r="B346" s="153" t="s">
        <v>699</v>
      </c>
      <c r="C346" s="148">
        <v>0</v>
      </c>
      <c r="D346" s="148">
        <v>0</v>
      </c>
      <c r="E346" s="148">
        <v>0</v>
      </c>
      <c r="F346" s="148">
        <v>0</v>
      </c>
      <c r="G346" s="148">
        <v>0</v>
      </c>
    </row>
    <row r="347" spans="1:7" ht="15.75" x14ac:dyDescent="0.25">
      <c r="A347" s="148" t="s">
        <v>456</v>
      </c>
      <c r="B347" s="153" t="s">
        <v>633</v>
      </c>
      <c r="C347" s="148">
        <v>0</v>
      </c>
      <c r="D347" s="148">
        <v>0</v>
      </c>
      <c r="E347" s="148">
        <v>0</v>
      </c>
      <c r="F347" s="148">
        <v>0</v>
      </c>
      <c r="G347" s="148">
        <v>0</v>
      </c>
    </row>
    <row r="348" spans="1:7" ht="15.75" x14ac:dyDescent="0.25">
      <c r="A348" s="148" t="s">
        <v>458</v>
      </c>
      <c r="B348" s="231" t="s">
        <v>700</v>
      </c>
      <c r="C348" s="148">
        <v>18.399999999999999</v>
      </c>
      <c r="D348" s="148">
        <v>0</v>
      </c>
      <c r="E348" s="148">
        <v>18.399999999999999</v>
      </c>
      <c r="F348" s="148">
        <v>0</v>
      </c>
      <c r="G348" s="148">
        <v>18.399999999999999</v>
      </c>
    </row>
    <row r="349" spans="1:7" ht="15.75" x14ac:dyDescent="0.25">
      <c r="A349" s="148" t="s">
        <v>460</v>
      </c>
      <c r="B349" s="231" t="s">
        <v>701</v>
      </c>
      <c r="C349" s="148">
        <v>40972.800000000003</v>
      </c>
      <c r="D349" s="148">
        <v>0</v>
      </c>
      <c r="E349" s="148">
        <v>40972.800000000003</v>
      </c>
      <c r="F349" s="148">
        <v>0</v>
      </c>
      <c r="G349" s="148">
        <v>40972.800000000003</v>
      </c>
    </row>
    <row r="350" spans="1:7" ht="15.75" x14ac:dyDescent="0.25">
      <c r="A350" s="148" t="s">
        <v>462</v>
      </c>
      <c r="B350" s="153" t="s">
        <v>463</v>
      </c>
      <c r="C350" s="148">
        <v>0</v>
      </c>
      <c r="D350" s="148">
        <v>0</v>
      </c>
      <c r="E350" s="148">
        <v>0</v>
      </c>
      <c r="F350" s="148">
        <v>0</v>
      </c>
      <c r="G350" s="148">
        <v>0</v>
      </c>
    </row>
    <row r="351" spans="1:7" ht="15.75" x14ac:dyDescent="0.25">
      <c r="A351" s="148" t="s">
        <v>464</v>
      </c>
      <c r="B351" s="231" t="s">
        <v>637</v>
      </c>
      <c r="C351" s="148">
        <v>0</v>
      </c>
      <c r="D351" s="148">
        <v>0</v>
      </c>
      <c r="E351" s="148">
        <v>0</v>
      </c>
      <c r="F351" s="148">
        <v>0</v>
      </c>
      <c r="G351" s="148">
        <v>0</v>
      </c>
    </row>
    <row r="352" spans="1:7" ht="15.75" x14ac:dyDescent="0.25">
      <c r="A352" s="148" t="s">
        <v>466</v>
      </c>
      <c r="B352" s="153" t="s">
        <v>702</v>
      </c>
      <c r="C352" s="148">
        <v>0</v>
      </c>
      <c r="D352" s="148">
        <v>0</v>
      </c>
      <c r="E352" s="148">
        <v>0</v>
      </c>
      <c r="F352" s="148">
        <v>0</v>
      </c>
      <c r="G352" s="148">
        <v>0</v>
      </c>
    </row>
    <row r="353" spans="1:7" ht="15.75" x14ac:dyDescent="0.25">
      <c r="A353" s="148" t="s">
        <v>468</v>
      </c>
      <c r="B353" s="153" t="s">
        <v>703</v>
      </c>
      <c r="C353" s="148">
        <v>0</v>
      </c>
      <c r="D353" s="148">
        <v>0</v>
      </c>
      <c r="E353" s="148">
        <v>0</v>
      </c>
      <c r="F353" s="148">
        <v>0</v>
      </c>
      <c r="G353" s="148">
        <v>0</v>
      </c>
    </row>
    <row r="354" spans="1:7" ht="15.75" x14ac:dyDescent="0.25">
      <c r="A354" s="148" t="s">
        <v>470</v>
      </c>
      <c r="B354" s="153" t="s">
        <v>640</v>
      </c>
      <c r="C354" s="148">
        <v>0</v>
      </c>
      <c r="D354" s="148">
        <v>0</v>
      </c>
      <c r="E354" s="148">
        <v>0</v>
      </c>
      <c r="F354" s="148">
        <v>0</v>
      </c>
      <c r="G354" s="148">
        <v>0</v>
      </c>
    </row>
    <row r="355" spans="1:7" ht="15.75" x14ac:dyDescent="0.25">
      <c r="A355" s="148" t="s">
        <v>472</v>
      </c>
      <c r="B355" s="153" t="s">
        <v>704</v>
      </c>
      <c r="C355" s="148">
        <v>0</v>
      </c>
      <c r="D355" s="148">
        <v>0</v>
      </c>
      <c r="E355" s="148">
        <v>0</v>
      </c>
      <c r="F355" s="148">
        <v>0</v>
      </c>
      <c r="G355" s="148">
        <v>0</v>
      </c>
    </row>
    <row r="356" spans="1:7" ht="15.75" x14ac:dyDescent="0.25">
      <c r="A356" s="148" t="s">
        <v>474</v>
      </c>
      <c r="B356" s="153" t="s">
        <v>642</v>
      </c>
      <c r="C356" s="148">
        <v>160.16</v>
      </c>
      <c r="D356" s="148">
        <v>0</v>
      </c>
      <c r="E356" s="148">
        <v>160.16</v>
      </c>
      <c r="F356" s="148">
        <v>0</v>
      </c>
      <c r="G356" s="148">
        <v>160.16</v>
      </c>
    </row>
    <row r="357" spans="1:7" ht="15.75" x14ac:dyDescent="0.25">
      <c r="A357" s="148" t="s">
        <v>476</v>
      </c>
      <c r="B357" s="153" t="s">
        <v>705</v>
      </c>
      <c r="C357" s="148">
        <v>0</v>
      </c>
      <c r="D357" s="148">
        <v>0</v>
      </c>
      <c r="E357" s="148">
        <v>0</v>
      </c>
      <c r="F357" s="148">
        <v>0</v>
      </c>
      <c r="G357" s="148">
        <v>0</v>
      </c>
    </row>
    <row r="358" spans="1:7" ht="15.75" x14ac:dyDescent="0.25">
      <c r="A358" s="148" t="s">
        <v>478</v>
      </c>
      <c r="B358" s="153" t="s">
        <v>644</v>
      </c>
      <c r="C358" s="148">
        <v>0</v>
      </c>
      <c r="D358" s="148">
        <v>0</v>
      </c>
      <c r="E358" s="148">
        <v>0</v>
      </c>
      <c r="F358" s="148">
        <v>0</v>
      </c>
      <c r="G358" s="148">
        <v>0</v>
      </c>
    </row>
    <row r="359" spans="1:7" ht="15.75" x14ac:dyDescent="0.25">
      <c r="A359" s="148" t="s">
        <v>481</v>
      </c>
      <c r="B359" s="231" t="s">
        <v>706</v>
      </c>
      <c r="C359" s="148">
        <v>94513.26999999999</v>
      </c>
      <c r="D359" s="148">
        <v>0</v>
      </c>
      <c r="E359" s="148">
        <v>94513.26999999999</v>
      </c>
      <c r="F359" s="148">
        <v>0</v>
      </c>
      <c r="G359" s="148">
        <v>94513.26999999999</v>
      </c>
    </row>
    <row r="360" spans="1:7" ht="15.75" x14ac:dyDescent="0.25">
      <c r="A360" s="148" t="s">
        <v>481</v>
      </c>
      <c r="B360" s="231" t="s">
        <v>707</v>
      </c>
      <c r="C360" s="148">
        <v>0</v>
      </c>
      <c r="D360" s="148">
        <v>0</v>
      </c>
      <c r="E360" s="148">
        <v>0</v>
      </c>
      <c r="F360" s="148">
        <v>0</v>
      </c>
      <c r="G360" s="148">
        <v>0</v>
      </c>
    </row>
    <row r="361" spans="1:7" ht="15.75" x14ac:dyDescent="0.25">
      <c r="A361" s="148" t="s">
        <v>485</v>
      </c>
      <c r="B361" s="231" t="s">
        <v>646</v>
      </c>
      <c r="C361" s="148">
        <v>25903.88</v>
      </c>
      <c r="D361" s="148">
        <v>0</v>
      </c>
      <c r="E361" s="148">
        <v>25903.88</v>
      </c>
      <c r="F361" s="148">
        <v>0</v>
      </c>
      <c r="G361" s="148">
        <v>25903.88</v>
      </c>
    </row>
    <row r="362" spans="1:7" ht="15.75" x14ac:dyDescent="0.25">
      <c r="A362" s="148" t="s">
        <v>248</v>
      </c>
      <c r="B362" s="231" t="s">
        <v>647</v>
      </c>
      <c r="C362" s="148">
        <v>133825</v>
      </c>
      <c r="D362" s="148">
        <v>0</v>
      </c>
      <c r="E362" s="148">
        <v>133825</v>
      </c>
      <c r="F362" s="148">
        <v>0</v>
      </c>
      <c r="G362" s="148">
        <v>133825</v>
      </c>
    </row>
    <row r="363" spans="1:7" ht="15.75" x14ac:dyDescent="0.25">
      <c r="A363" s="148" t="s">
        <v>248</v>
      </c>
      <c r="B363" s="231" t="s">
        <v>708</v>
      </c>
      <c r="C363" s="148">
        <v>0</v>
      </c>
      <c r="D363" s="148">
        <v>0</v>
      </c>
      <c r="E363" s="148">
        <v>0</v>
      </c>
      <c r="F363" s="148">
        <v>0</v>
      </c>
      <c r="G363" s="148">
        <v>0</v>
      </c>
    </row>
    <row r="364" spans="1:7" ht="15.75" x14ac:dyDescent="0.25">
      <c r="A364" s="148" t="s">
        <v>489</v>
      </c>
      <c r="B364" s="231" t="s">
        <v>649</v>
      </c>
      <c r="C364" s="148">
        <v>0</v>
      </c>
      <c r="D364" s="148">
        <v>0</v>
      </c>
      <c r="E364" s="148">
        <v>0</v>
      </c>
      <c r="F364" s="148">
        <v>0</v>
      </c>
      <c r="G364" s="148">
        <v>0</v>
      </c>
    </row>
    <row r="365" spans="1:7" ht="15.75" x14ac:dyDescent="0.25">
      <c r="A365" s="148" t="s">
        <v>491</v>
      </c>
      <c r="B365" s="231" t="s">
        <v>650</v>
      </c>
      <c r="C365" s="148">
        <v>0</v>
      </c>
      <c r="D365" s="148">
        <v>0</v>
      </c>
      <c r="E365" s="148">
        <v>0</v>
      </c>
      <c r="F365" s="148">
        <v>0</v>
      </c>
      <c r="G365" s="148">
        <v>0</v>
      </c>
    </row>
    <row r="366" spans="1:7" ht="15.75" x14ac:dyDescent="0.25">
      <c r="A366" s="148" t="s">
        <v>493</v>
      </c>
      <c r="B366" s="231" t="s">
        <v>651</v>
      </c>
      <c r="C366" s="148">
        <v>474.3</v>
      </c>
      <c r="D366" s="148">
        <v>0</v>
      </c>
      <c r="E366" s="148">
        <v>474.3</v>
      </c>
      <c r="F366" s="148">
        <v>0</v>
      </c>
      <c r="G366" s="148">
        <v>474.3</v>
      </c>
    </row>
    <row r="367" spans="1:7" ht="15.75" x14ac:dyDescent="0.25">
      <c r="A367" s="148" t="s">
        <v>495</v>
      </c>
      <c r="B367" s="231" t="s">
        <v>652</v>
      </c>
      <c r="C367" s="148">
        <v>0</v>
      </c>
      <c r="D367" s="148">
        <v>0</v>
      </c>
      <c r="E367" s="148">
        <v>0</v>
      </c>
      <c r="F367" s="148">
        <v>0</v>
      </c>
      <c r="G367" s="148">
        <v>0</v>
      </c>
    </row>
    <row r="368" spans="1:7" ht="15.75" x14ac:dyDescent="0.25">
      <c r="A368" s="148" t="s">
        <v>497</v>
      </c>
      <c r="B368" s="231" t="s">
        <v>498</v>
      </c>
      <c r="C368" s="148">
        <v>28111.949999999997</v>
      </c>
      <c r="D368" s="148">
        <v>0</v>
      </c>
      <c r="E368" s="148">
        <v>28111.949999999997</v>
      </c>
      <c r="F368" s="148">
        <v>0</v>
      </c>
      <c r="G368" s="148">
        <v>28111.949999999997</v>
      </c>
    </row>
    <row r="369" spans="1:7" ht="15.75" x14ac:dyDescent="0.25">
      <c r="A369" s="148" t="s">
        <v>499</v>
      </c>
      <c r="B369" s="231" t="s">
        <v>709</v>
      </c>
      <c r="C369" s="148">
        <v>0</v>
      </c>
      <c r="D369" s="148">
        <v>0</v>
      </c>
      <c r="E369" s="148">
        <v>0</v>
      </c>
      <c r="F369" s="148">
        <v>0</v>
      </c>
      <c r="G369" s="148">
        <v>0</v>
      </c>
    </row>
    <row r="370" spans="1:7" ht="15.75" x14ac:dyDescent="0.25">
      <c r="A370" s="148" t="s">
        <v>501</v>
      </c>
      <c r="B370" s="231" t="s">
        <v>655</v>
      </c>
      <c r="C370" s="148">
        <v>0</v>
      </c>
      <c r="D370" s="148">
        <v>0</v>
      </c>
      <c r="E370" s="148">
        <v>0</v>
      </c>
      <c r="F370" s="148">
        <v>0</v>
      </c>
      <c r="G370" s="148">
        <v>0</v>
      </c>
    </row>
    <row r="371" spans="1:7" ht="15.75" x14ac:dyDescent="0.25">
      <c r="A371" s="148" t="s">
        <v>503</v>
      </c>
      <c r="B371" s="231" t="s">
        <v>710</v>
      </c>
      <c r="C371" s="148">
        <v>68801.95</v>
      </c>
      <c r="D371" s="148">
        <v>0</v>
      </c>
      <c r="E371" s="148">
        <v>68801.95</v>
      </c>
      <c r="F371" s="148">
        <v>0</v>
      </c>
      <c r="G371" s="148">
        <v>68801.95</v>
      </c>
    </row>
    <row r="372" spans="1:7" ht="15.75" x14ac:dyDescent="0.25">
      <c r="A372" s="148" t="s">
        <v>505</v>
      </c>
      <c r="B372" s="231" t="s">
        <v>657</v>
      </c>
      <c r="C372" s="148">
        <v>0</v>
      </c>
      <c r="D372" s="148">
        <v>0</v>
      </c>
      <c r="E372" s="148">
        <v>0</v>
      </c>
      <c r="F372" s="148">
        <v>0</v>
      </c>
      <c r="G372" s="148">
        <v>0</v>
      </c>
    </row>
    <row r="373" spans="1:7" ht="15.75" x14ac:dyDescent="0.25">
      <c r="A373" s="148" t="s">
        <v>507</v>
      </c>
      <c r="B373" s="231" t="s">
        <v>658</v>
      </c>
      <c r="C373" s="148">
        <v>1605</v>
      </c>
      <c r="D373" s="148">
        <v>0</v>
      </c>
      <c r="E373" s="148">
        <v>1605</v>
      </c>
      <c r="F373" s="148">
        <v>0</v>
      </c>
      <c r="G373" s="148">
        <v>1605</v>
      </c>
    </row>
    <row r="374" spans="1:7" ht="15.75" x14ac:dyDescent="0.25">
      <c r="A374" s="148" t="s">
        <v>270</v>
      </c>
      <c r="B374" s="231" t="s">
        <v>659</v>
      </c>
      <c r="C374" s="148">
        <v>0</v>
      </c>
      <c r="D374" s="148">
        <v>0</v>
      </c>
      <c r="E374" s="148">
        <v>0</v>
      </c>
      <c r="F374" s="148">
        <v>0</v>
      </c>
      <c r="G374" s="148">
        <v>0</v>
      </c>
    </row>
    <row r="375" spans="1:7" ht="15.75" x14ac:dyDescent="0.25">
      <c r="A375" s="148" t="s">
        <v>264</v>
      </c>
      <c r="B375" s="231" t="s">
        <v>660</v>
      </c>
      <c r="C375" s="148">
        <v>0</v>
      </c>
      <c r="D375" s="148">
        <v>0</v>
      </c>
      <c r="E375" s="148">
        <v>0</v>
      </c>
      <c r="F375" s="148">
        <v>0</v>
      </c>
      <c r="G375" s="148">
        <v>0</v>
      </c>
    </row>
    <row r="376" spans="1:7" ht="15.75" x14ac:dyDescent="0.25">
      <c r="A376" s="148" t="s">
        <v>276</v>
      </c>
      <c r="B376" s="230" t="s">
        <v>711</v>
      </c>
      <c r="C376" s="148">
        <v>0</v>
      </c>
      <c r="D376" s="148">
        <v>0</v>
      </c>
      <c r="E376" s="148">
        <v>0</v>
      </c>
      <c r="F376" s="148">
        <v>0</v>
      </c>
      <c r="G376" s="148">
        <v>0</v>
      </c>
    </row>
    <row r="377" spans="1:7" ht="15.75" x14ac:dyDescent="0.25">
      <c r="A377" s="148" t="s">
        <v>512</v>
      </c>
      <c r="B377" s="153" t="s">
        <v>712</v>
      </c>
      <c r="C377" s="148">
        <v>0</v>
      </c>
      <c r="D377" s="148">
        <v>0</v>
      </c>
      <c r="E377" s="148">
        <v>0</v>
      </c>
      <c r="F377" s="148">
        <v>0</v>
      </c>
      <c r="G377" s="148">
        <v>0</v>
      </c>
    </row>
    <row r="378" spans="1:7" ht="15.75" x14ac:dyDescent="0.25">
      <c r="A378" s="148" t="s">
        <v>515</v>
      </c>
      <c r="B378" s="230" t="s">
        <v>713</v>
      </c>
      <c r="C378" s="148">
        <v>0</v>
      </c>
      <c r="D378" s="148">
        <v>0</v>
      </c>
      <c r="E378" s="148">
        <v>0</v>
      </c>
      <c r="F378" s="148">
        <v>0</v>
      </c>
      <c r="G378" s="148">
        <v>0</v>
      </c>
    </row>
    <row r="379" spans="1:7" ht="15.75" x14ac:dyDescent="0.25">
      <c r="A379" s="151" t="s">
        <v>274</v>
      </c>
      <c r="B379" s="153" t="s">
        <v>714</v>
      </c>
      <c r="C379" s="148">
        <v>0</v>
      </c>
      <c r="D379" s="148">
        <v>0</v>
      </c>
      <c r="E379" s="148">
        <v>0</v>
      </c>
      <c r="F379" s="148">
        <v>0</v>
      </c>
      <c r="G379" s="148">
        <v>0</v>
      </c>
    </row>
    <row r="380" spans="1:7" ht="15.75" x14ac:dyDescent="0.25">
      <c r="A380" s="148" t="s">
        <v>518</v>
      </c>
      <c r="B380" s="153" t="s">
        <v>715</v>
      </c>
      <c r="C380" s="148">
        <v>0</v>
      </c>
      <c r="D380" s="148">
        <v>0</v>
      </c>
      <c r="E380" s="148">
        <v>0</v>
      </c>
      <c r="F380" s="148">
        <v>0</v>
      </c>
      <c r="G380" s="148">
        <v>0</v>
      </c>
    </row>
    <row r="381" spans="1:7" ht="15.75" x14ac:dyDescent="0.25">
      <c r="A381" s="148" t="s">
        <v>520</v>
      </c>
      <c r="B381" s="231" t="s">
        <v>716</v>
      </c>
      <c r="C381" s="148">
        <v>0</v>
      </c>
      <c r="D381" s="148">
        <v>0</v>
      </c>
      <c r="E381" s="148">
        <v>0</v>
      </c>
      <c r="F381" s="148">
        <v>0</v>
      </c>
      <c r="G381" s="148">
        <v>0</v>
      </c>
    </row>
    <row r="382" spans="1:7" ht="15.75" x14ac:dyDescent="0.25">
      <c r="A382" s="148" t="s">
        <v>522</v>
      </c>
      <c r="B382" s="231" t="s">
        <v>717</v>
      </c>
      <c r="C382" s="148">
        <v>0</v>
      </c>
      <c r="D382" s="148">
        <v>0</v>
      </c>
      <c r="E382" s="148">
        <v>0</v>
      </c>
      <c r="F382" s="148">
        <v>0</v>
      </c>
      <c r="G382" s="148">
        <v>0</v>
      </c>
    </row>
    <row r="383" spans="1:7" ht="15.75" x14ac:dyDescent="0.25">
      <c r="A383" s="148" t="s">
        <v>524</v>
      </c>
      <c r="B383" s="231" t="s">
        <v>668</v>
      </c>
      <c r="C383" s="148">
        <v>0</v>
      </c>
      <c r="D383" s="148">
        <v>0</v>
      </c>
      <c r="E383" s="148">
        <v>0</v>
      </c>
      <c r="F383" s="148">
        <v>7749.38</v>
      </c>
      <c r="G383" s="148">
        <v>7749.38</v>
      </c>
    </row>
    <row r="384" spans="1:7" ht="15.75" x14ac:dyDescent="0.25">
      <c r="A384" s="148" t="s">
        <v>526</v>
      </c>
      <c r="B384" s="229" t="s">
        <v>669</v>
      </c>
      <c r="C384" s="148">
        <v>0</v>
      </c>
      <c r="D384" s="148">
        <v>0</v>
      </c>
      <c r="E384" s="148">
        <v>0</v>
      </c>
      <c r="F384" s="148">
        <v>0</v>
      </c>
      <c r="G384" s="148">
        <v>0</v>
      </c>
    </row>
    <row r="385" spans="1:7" ht="15.75" x14ac:dyDescent="0.25">
      <c r="A385" s="148" t="s">
        <v>528</v>
      </c>
      <c r="B385" s="229" t="s">
        <v>670</v>
      </c>
      <c r="C385" s="148">
        <v>0</v>
      </c>
      <c r="D385" s="148">
        <v>0</v>
      </c>
      <c r="E385" s="148">
        <v>0</v>
      </c>
      <c r="F385" s="148">
        <v>0</v>
      </c>
      <c r="G385" s="148">
        <v>0</v>
      </c>
    </row>
    <row r="386" spans="1:7" ht="15.75" x14ac:dyDescent="0.25">
      <c r="A386" s="148" t="s">
        <v>530</v>
      </c>
      <c r="B386" s="231" t="s">
        <v>718</v>
      </c>
      <c r="C386" s="148">
        <v>0</v>
      </c>
      <c r="D386" s="148">
        <v>0</v>
      </c>
      <c r="E386" s="148">
        <v>0</v>
      </c>
      <c r="F386" s="148">
        <v>0</v>
      </c>
      <c r="G386" s="148">
        <v>0</v>
      </c>
    </row>
    <row r="387" spans="1:7" ht="15.75" x14ac:dyDescent="0.25">
      <c r="A387" s="148" t="s">
        <v>672</v>
      </c>
      <c r="B387" s="231">
        <v>6825</v>
      </c>
      <c r="C387" s="148">
        <v>1231.7</v>
      </c>
      <c r="D387" s="148">
        <v>0</v>
      </c>
      <c r="E387" s="148">
        <v>1231.7</v>
      </c>
      <c r="F387" s="148">
        <v>0</v>
      </c>
      <c r="G387" s="148">
        <v>1231.7</v>
      </c>
    </row>
    <row r="388" spans="1:7" ht="15.75" x14ac:dyDescent="0.25">
      <c r="A388" s="148" t="s">
        <v>535</v>
      </c>
      <c r="B388" s="231" t="s">
        <v>673</v>
      </c>
      <c r="C388" s="148">
        <v>277.10000000000002</v>
      </c>
      <c r="D388" s="148">
        <v>0</v>
      </c>
      <c r="E388" s="148">
        <v>277.10000000000002</v>
      </c>
      <c r="F388" s="148">
        <v>0</v>
      </c>
      <c r="G388" s="148">
        <v>277.10000000000002</v>
      </c>
    </row>
    <row r="389" spans="1:7" ht="15.75" x14ac:dyDescent="0.25">
      <c r="A389" s="148" t="s">
        <v>347</v>
      </c>
      <c r="B389" s="231" t="s">
        <v>674</v>
      </c>
      <c r="C389" s="148">
        <v>0</v>
      </c>
      <c r="D389" s="148">
        <v>0</v>
      </c>
      <c r="E389" s="148">
        <v>0</v>
      </c>
      <c r="F389" s="148">
        <v>0</v>
      </c>
      <c r="G389" s="148">
        <v>0</v>
      </c>
    </row>
    <row r="390" spans="1:7" ht="15.75" x14ac:dyDescent="0.25">
      <c r="A390" s="148" t="s">
        <v>538</v>
      </c>
      <c r="B390" s="231" t="s">
        <v>675</v>
      </c>
      <c r="C390" s="148">
        <v>1615.0000000000002</v>
      </c>
      <c r="D390" s="148">
        <v>0</v>
      </c>
      <c r="E390" s="148">
        <v>1615.0000000000002</v>
      </c>
      <c r="F390" s="148">
        <v>0</v>
      </c>
      <c r="G390" s="148">
        <v>1615.0000000000002</v>
      </c>
    </row>
    <row r="391" spans="1:7" ht="15.75" x14ac:dyDescent="0.25">
      <c r="A391" s="148" t="s">
        <v>538</v>
      </c>
      <c r="B391" s="231" t="s">
        <v>719</v>
      </c>
      <c r="C391" s="148">
        <v>0</v>
      </c>
      <c r="D391" s="148">
        <v>0</v>
      </c>
      <c r="E391" s="148">
        <v>0</v>
      </c>
      <c r="F391" s="148">
        <v>0</v>
      </c>
      <c r="G391" s="148">
        <v>0</v>
      </c>
    </row>
    <row r="392" spans="1:7" ht="15.75" x14ac:dyDescent="0.25">
      <c r="A392" s="148" t="s">
        <v>541</v>
      </c>
      <c r="B392" s="153" t="s">
        <v>677</v>
      </c>
      <c r="C392" s="148">
        <v>84.24</v>
      </c>
      <c r="D392" s="148">
        <v>0</v>
      </c>
      <c r="E392" s="148">
        <v>84.24</v>
      </c>
      <c r="F392" s="148">
        <v>0</v>
      </c>
      <c r="G392" s="148">
        <v>84.24</v>
      </c>
    </row>
    <row r="393" spans="1:7" ht="15.75" x14ac:dyDescent="0.25">
      <c r="A393" s="148" t="s">
        <v>541</v>
      </c>
      <c r="B393" s="153" t="s">
        <v>720</v>
      </c>
      <c r="C393" s="148">
        <v>0</v>
      </c>
      <c r="D393" s="148">
        <v>0</v>
      </c>
      <c r="E393" s="148">
        <v>0</v>
      </c>
      <c r="F393" s="148">
        <v>0</v>
      </c>
      <c r="G393" s="148">
        <v>0</v>
      </c>
    </row>
    <row r="394" spans="1:7" ht="15.75" x14ac:dyDescent="0.25">
      <c r="A394" s="148" t="s">
        <v>544</v>
      </c>
      <c r="B394" s="231" t="s">
        <v>679</v>
      </c>
      <c r="C394" s="148">
        <v>89.82</v>
      </c>
      <c r="D394" s="148">
        <v>0</v>
      </c>
      <c r="E394" s="148">
        <v>89.82</v>
      </c>
      <c r="F394" s="148">
        <v>0</v>
      </c>
      <c r="G394" s="148">
        <v>89.82</v>
      </c>
    </row>
    <row r="395" spans="1:7" ht="15.75" x14ac:dyDescent="0.25">
      <c r="A395" s="148" t="s">
        <v>548</v>
      </c>
      <c r="B395" s="231" t="s">
        <v>722</v>
      </c>
      <c r="C395" s="148">
        <v>0</v>
      </c>
      <c r="D395" s="148">
        <v>0</v>
      </c>
      <c r="E395" s="148">
        <v>0</v>
      </c>
      <c r="F395" s="148">
        <v>0</v>
      </c>
      <c r="G395" s="148">
        <v>0</v>
      </c>
    </row>
    <row r="396" spans="1:7" ht="15.75" x14ac:dyDescent="0.25">
      <c r="A396" s="148" t="s">
        <v>553</v>
      </c>
      <c r="B396" s="231" t="s">
        <v>682</v>
      </c>
      <c r="C396" s="148">
        <v>0</v>
      </c>
      <c r="D396" s="148">
        <v>0</v>
      </c>
      <c r="E396" s="148">
        <v>0</v>
      </c>
      <c r="F396" s="148">
        <v>0</v>
      </c>
      <c r="G396" s="148">
        <v>0</v>
      </c>
    </row>
    <row r="397" spans="1:7" ht="15.75" x14ac:dyDescent="0.25">
      <c r="A397" s="148" t="s">
        <v>555</v>
      </c>
      <c r="B397" s="153" t="s">
        <v>723</v>
      </c>
      <c r="C397" s="148">
        <v>0</v>
      </c>
      <c r="D397" s="148">
        <v>0</v>
      </c>
      <c r="E397" s="148">
        <v>0</v>
      </c>
      <c r="F397" s="148">
        <v>0</v>
      </c>
      <c r="G397" s="148">
        <v>0</v>
      </c>
    </row>
    <row r="398" spans="1:7" ht="15.75" x14ac:dyDescent="0.25">
      <c r="A398" s="148" t="s">
        <v>557</v>
      </c>
      <c r="B398" s="153" t="s">
        <v>684</v>
      </c>
      <c r="C398" s="148">
        <v>0</v>
      </c>
      <c r="D398" s="148">
        <v>0</v>
      </c>
      <c r="E398" s="148">
        <v>0</v>
      </c>
      <c r="F398" s="148">
        <v>0</v>
      </c>
      <c r="G398" s="148">
        <v>0</v>
      </c>
    </row>
    <row r="399" spans="1:7" ht="15.75" x14ac:dyDescent="0.25">
      <c r="A399" s="148" t="s">
        <v>559</v>
      </c>
      <c r="B399" s="153" t="s">
        <v>685</v>
      </c>
      <c r="C399" s="148">
        <v>0</v>
      </c>
      <c r="D399" s="148">
        <v>0</v>
      </c>
      <c r="E399" s="148">
        <v>0</v>
      </c>
      <c r="F399" s="148">
        <v>0</v>
      </c>
      <c r="G399" s="148">
        <v>0</v>
      </c>
    </row>
    <row r="400" spans="1:7" ht="15.75" x14ac:dyDescent="0.25">
      <c r="A400" s="148" t="s">
        <v>561</v>
      </c>
      <c r="B400" s="153" t="s">
        <v>724</v>
      </c>
      <c r="C400" s="148">
        <v>0</v>
      </c>
      <c r="D400" s="148">
        <v>0</v>
      </c>
      <c r="E400" s="148">
        <v>0</v>
      </c>
      <c r="F400" s="148">
        <v>0</v>
      </c>
      <c r="G400" s="148">
        <v>0</v>
      </c>
    </row>
    <row r="401" spans="1:7" ht="15.75" x14ac:dyDescent="0.25">
      <c r="A401" s="148" t="s">
        <v>563</v>
      </c>
      <c r="B401" s="153" t="s">
        <v>725</v>
      </c>
      <c r="C401" s="148">
        <v>0</v>
      </c>
      <c r="D401" s="148">
        <v>0</v>
      </c>
      <c r="E401" s="148">
        <v>0</v>
      </c>
      <c r="F401" s="148">
        <v>0</v>
      </c>
      <c r="G401" s="148">
        <v>0</v>
      </c>
    </row>
    <row r="402" spans="1:7" ht="15.75" x14ac:dyDescent="0.25">
      <c r="A402" s="148" t="s">
        <v>566</v>
      </c>
      <c r="B402" s="153" t="s">
        <v>726</v>
      </c>
      <c r="C402" s="148">
        <v>0</v>
      </c>
      <c r="D402" s="148">
        <v>0</v>
      </c>
      <c r="E402" s="148">
        <v>0</v>
      </c>
      <c r="F402" s="148">
        <v>0</v>
      </c>
      <c r="G402" s="148">
        <v>0</v>
      </c>
    </row>
    <row r="403" spans="1:7" ht="15.75" x14ac:dyDescent="0.25">
      <c r="A403" s="148" t="s">
        <v>566</v>
      </c>
      <c r="B403" s="153" t="s">
        <v>727</v>
      </c>
      <c r="C403" s="148">
        <v>6716834.4000000004</v>
      </c>
      <c r="D403" s="148">
        <v>-46646.570000000298</v>
      </c>
      <c r="E403" s="148">
        <v>6670187.8300000001</v>
      </c>
      <c r="F403" s="148">
        <v>0</v>
      </c>
      <c r="G403" s="148">
        <v>6670187.8300000001</v>
      </c>
    </row>
    <row r="404" spans="1:7" ht="15.75" x14ac:dyDescent="0.25">
      <c r="A404" s="148" t="s">
        <v>567</v>
      </c>
      <c r="B404" s="230" t="s">
        <v>587</v>
      </c>
      <c r="C404" s="148">
        <v>0</v>
      </c>
      <c r="D404" s="148">
        <v>0</v>
      </c>
      <c r="E404" s="148">
        <v>0</v>
      </c>
      <c r="F404" s="148">
        <v>0</v>
      </c>
      <c r="G404" s="148">
        <v>0</v>
      </c>
    </row>
    <row r="405" spans="1:7" ht="15.75" x14ac:dyDescent="0.25">
      <c r="A405" s="148" t="s">
        <v>569</v>
      </c>
      <c r="B405" s="230" t="s">
        <v>570</v>
      </c>
      <c r="C405" s="148"/>
      <c r="D405" s="148">
        <v>0</v>
      </c>
      <c r="E405" s="148">
        <v>0</v>
      </c>
      <c r="F405" s="148">
        <v>0</v>
      </c>
      <c r="G405" s="148">
        <v>0</v>
      </c>
    </row>
    <row r="406" spans="1:7" ht="15.75" x14ac:dyDescent="0.25">
      <c r="A406" s="148" t="s">
        <v>571</v>
      </c>
      <c r="B406" s="148"/>
      <c r="C406" s="148"/>
      <c r="D406" s="148">
        <v>0</v>
      </c>
      <c r="E406" s="148">
        <v>0</v>
      </c>
      <c r="F406" s="148">
        <v>0</v>
      </c>
      <c r="G406" s="148">
        <v>0</v>
      </c>
    </row>
    <row r="407" spans="1:7" ht="15.75" x14ac:dyDescent="0.25">
      <c r="A407" s="148" t="s">
        <v>572</v>
      </c>
      <c r="B407" s="148"/>
      <c r="C407" s="148"/>
      <c r="D407" s="148">
        <v>0</v>
      </c>
      <c r="E407" s="148">
        <v>0</v>
      </c>
      <c r="F407" s="148">
        <v>0</v>
      </c>
      <c r="G407" s="148">
        <v>0</v>
      </c>
    </row>
    <row r="408" spans="1:7" ht="15.75" x14ac:dyDescent="0.25">
      <c r="A408" s="148" t="s">
        <v>728</v>
      </c>
      <c r="B408" s="230" t="s">
        <v>729</v>
      </c>
      <c r="C408" s="148"/>
      <c r="D408" s="148">
        <v>0</v>
      </c>
      <c r="E408" s="148">
        <v>0</v>
      </c>
      <c r="F408" s="148">
        <v>0</v>
      </c>
      <c r="G408" s="148">
        <v>0</v>
      </c>
    </row>
    <row r="409" spans="1:7" ht="15.75" x14ac:dyDescent="0.25">
      <c r="A409" s="148" t="s">
        <v>574</v>
      </c>
      <c r="B409" s="148"/>
      <c r="C409" s="148"/>
      <c r="D409" s="148">
        <v>0</v>
      </c>
      <c r="E409" s="148">
        <v>0</v>
      </c>
      <c r="F409" s="148">
        <v>0</v>
      </c>
      <c r="G409" s="148">
        <v>0</v>
      </c>
    </row>
    <row r="410" spans="1:7" ht="15.75" x14ac:dyDescent="0.25">
      <c r="A410" s="148" t="s">
        <v>575</v>
      </c>
      <c r="B410" s="230" t="s">
        <v>576</v>
      </c>
      <c r="C410" s="148"/>
      <c r="D410" s="148">
        <v>0</v>
      </c>
      <c r="E410" s="148">
        <v>0</v>
      </c>
      <c r="F410" s="148">
        <v>0</v>
      </c>
      <c r="G410" s="148">
        <v>0</v>
      </c>
    </row>
    <row r="411" spans="1:7" ht="15.75" x14ac:dyDescent="0.25">
      <c r="A411" s="148"/>
      <c r="B411" s="162"/>
      <c r="C411" s="152" t="s">
        <v>577</v>
      </c>
      <c r="D411" s="152" t="s">
        <v>577</v>
      </c>
      <c r="E411" s="152" t="s">
        <v>577</v>
      </c>
      <c r="F411" s="152" t="s">
        <v>577</v>
      </c>
      <c r="G411" s="152" t="s">
        <v>577</v>
      </c>
    </row>
    <row r="412" spans="1:7" ht="15.75" x14ac:dyDescent="0.25">
      <c r="A412" s="148" t="s">
        <v>578</v>
      </c>
      <c r="B412" s="162"/>
      <c r="C412" s="148">
        <v>7161963.0800000001</v>
      </c>
      <c r="D412" s="148">
        <v>-46646.570000000298</v>
      </c>
      <c r="E412" s="148">
        <v>7115316.5099999998</v>
      </c>
      <c r="F412" s="148">
        <v>7749.38</v>
      </c>
      <c r="G412" s="148">
        <v>7123065.8899999997</v>
      </c>
    </row>
    <row r="413" spans="1:7" ht="15.75" x14ac:dyDescent="0.25">
      <c r="A413" s="148"/>
      <c r="B413" s="148"/>
      <c r="C413" s="152" t="s">
        <v>397</v>
      </c>
      <c r="D413" s="152" t="s">
        <v>397</v>
      </c>
      <c r="E413" s="152" t="s">
        <v>397</v>
      </c>
      <c r="F413" s="152" t="s">
        <v>397</v>
      </c>
      <c r="G413" s="152" t="s">
        <v>397</v>
      </c>
    </row>
    <row r="414" spans="1:7" ht="15.75" x14ac:dyDescent="0.25">
      <c r="A414" s="148"/>
      <c r="B414" s="148"/>
      <c r="C414" s="148"/>
      <c r="D414" s="148"/>
      <c r="E414" s="148"/>
      <c r="F414" s="148"/>
      <c r="G414" s="148"/>
    </row>
    <row r="415" spans="1:7" ht="15.75" x14ac:dyDescent="0.25">
      <c r="A415" s="148"/>
      <c r="B415" s="148"/>
      <c r="C415" s="148"/>
      <c r="D415" s="148"/>
      <c r="E415" s="148"/>
      <c r="F415" s="148"/>
      <c r="G415" s="148"/>
    </row>
    <row r="416" spans="1:7" ht="15.75" x14ac:dyDescent="0.25">
      <c r="A416" s="148"/>
      <c r="B416" s="148"/>
      <c r="C416" s="148"/>
      <c r="D416" s="148"/>
      <c r="E416" s="148"/>
      <c r="F416" s="148"/>
      <c r="G416" s="148"/>
    </row>
    <row r="417" spans="1:7" ht="15.75" x14ac:dyDescent="0.25">
      <c r="A417" s="148"/>
      <c r="B417" s="148"/>
      <c r="C417" s="148"/>
      <c r="D417" s="148"/>
      <c r="E417" s="148"/>
      <c r="F417" s="148"/>
      <c r="G417" s="148"/>
    </row>
    <row r="418" spans="1:7" ht="15.75" x14ac:dyDescent="0.25">
      <c r="A418" s="148"/>
      <c r="B418" s="148"/>
      <c r="C418" s="148"/>
      <c r="D418" s="148"/>
      <c r="E418" s="148"/>
      <c r="F418" s="148"/>
      <c r="G418" s="148"/>
    </row>
    <row r="419" spans="1:7" ht="15.75" x14ac:dyDescent="0.25">
      <c r="A419" s="148"/>
      <c r="B419" s="148"/>
      <c r="C419" s="148"/>
      <c r="D419" s="148"/>
      <c r="E419" s="148"/>
      <c r="F419" s="148"/>
      <c r="G419" s="148"/>
    </row>
    <row r="420" spans="1:7" ht="15.75" x14ac:dyDescent="0.25">
      <c r="A420" s="148"/>
      <c r="B420" s="148"/>
      <c r="C420" s="148"/>
      <c r="D420" s="148"/>
      <c r="E420" s="148"/>
      <c r="F420" s="148"/>
      <c r="G420" s="148"/>
    </row>
    <row r="421" spans="1:7" ht="15.75" x14ac:dyDescent="0.25">
      <c r="A421" s="148"/>
      <c r="B421" s="148"/>
      <c r="C421" s="148"/>
      <c r="D421" s="148"/>
      <c r="E421" s="148"/>
      <c r="F421" s="148"/>
      <c r="G421" s="148"/>
    </row>
    <row r="422" spans="1:7" ht="15.75" x14ac:dyDescent="0.25">
      <c r="A422" s="148"/>
      <c r="B422" s="148"/>
      <c r="C422" s="148" t="s">
        <v>394</v>
      </c>
      <c r="D422" s="148"/>
      <c r="E422" s="148"/>
      <c r="F422" s="148"/>
      <c r="G422" s="148"/>
    </row>
    <row r="423" spans="1:7" ht="15.75" x14ac:dyDescent="0.25">
      <c r="A423" s="148"/>
      <c r="B423" s="148"/>
      <c r="C423" s="148" t="s">
        <v>580</v>
      </c>
      <c r="D423" s="148"/>
      <c r="E423" s="148"/>
      <c r="F423" s="148"/>
      <c r="G423" s="148"/>
    </row>
    <row r="424" spans="1:7" ht="15.75" x14ac:dyDescent="0.25">
      <c r="A424" s="148" t="s">
        <v>594</v>
      </c>
      <c r="B424" s="148"/>
      <c r="C424" s="153" t="s">
        <v>691</v>
      </c>
      <c r="D424" s="148"/>
      <c r="E424" s="148"/>
      <c r="F424" s="148"/>
      <c r="G424" s="148"/>
    </row>
    <row r="425" spans="1:7" ht="15.75" x14ac:dyDescent="0.25">
      <c r="A425" s="152" t="s">
        <v>397</v>
      </c>
      <c r="B425" s="160" t="s">
        <v>397</v>
      </c>
      <c r="C425" s="160" t="s">
        <v>397</v>
      </c>
      <c r="D425" s="160" t="s">
        <v>397</v>
      </c>
      <c r="E425" s="160" t="s">
        <v>397</v>
      </c>
      <c r="F425" s="160" t="s">
        <v>397</v>
      </c>
      <c r="G425" s="160" t="s">
        <v>397</v>
      </c>
    </row>
    <row r="426" spans="1:7" ht="15.75" x14ac:dyDescent="0.25">
      <c r="A426" s="148" t="s">
        <v>398</v>
      </c>
      <c r="B426" s="162"/>
      <c r="C426" s="150" t="s">
        <v>185</v>
      </c>
      <c r="D426" s="150" t="s">
        <v>185</v>
      </c>
      <c r="E426" s="150" t="s">
        <v>399</v>
      </c>
      <c r="F426" s="150" t="s">
        <v>185</v>
      </c>
      <c r="G426" s="150" t="s">
        <v>400</v>
      </c>
    </row>
    <row r="427" spans="1:7" ht="15.75" x14ac:dyDescent="0.25">
      <c r="A427" s="148"/>
      <c r="B427" s="162"/>
      <c r="C427" s="150" t="s">
        <v>401</v>
      </c>
      <c r="D427" s="150" t="s">
        <v>402</v>
      </c>
      <c r="E427" s="150" t="s">
        <v>402</v>
      </c>
      <c r="F427" s="150" t="s">
        <v>403</v>
      </c>
      <c r="G427" s="150" t="s">
        <v>404</v>
      </c>
    </row>
    <row r="428" spans="1:7" ht="15.75" x14ac:dyDescent="0.25">
      <c r="A428" s="148"/>
      <c r="B428" s="162"/>
      <c r="C428" s="150" t="s">
        <v>405</v>
      </c>
      <c r="D428" s="150" t="s">
        <v>406</v>
      </c>
      <c r="E428" s="148"/>
      <c r="F428" s="150" t="s">
        <v>406</v>
      </c>
      <c r="G428" s="150" t="s">
        <v>581</v>
      </c>
    </row>
    <row r="429" spans="1:7" ht="15.75" x14ac:dyDescent="0.25">
      <c r="A429" s="152" t="s">
        <v>397</v>
      </c>
      <c r="B429" s="160" t="s">
        <v>397</v>
      </c>
      <c r="C429" s="160" t="s">
        <v>397</v>
      </c>
      <c r="D429" s="160" t="s">
        <v>397</v>
      </c>
      <c r="E429" s="160" t="s">
        <v>397</v>
      </c>
      <c r="F429" s="160" t="s">
        <v>397</v>
      </c>
      <c r="G429" s="160" t="s">
        <v>397</v>
      </c>
    </row>
    <row r="430" spans="1:7" ht="15.75" x14ac:dyDescent="0.25">
      <c r="A430" s="148" t="s">
        <v>408</v>
      </c>
      <c r="B430" s="229" t="s">
        <v>409</v>
      </c>
      <c r="C430" s="148"/>
      <c r="D430" s="148">
        <v>0</v>
      </c>
      <c r="E430" s="148">
        <v>0</v>
      </c>
      <c r="F430" s="148">
        <v>0</v>
      </c>
      <c r="G430" s="148">
        <v>0</v>
      </c>
    </row>
    <row r="431" spans="1:7" ht="15.75" x14ac:dyDescent="0.25">
      <c r="A431" s="148" t="s">
        <v>410</v>
      </c>
      <c r="B431" s="231" t="s">
        <v>612</v>
      </c>
      <c r="C431" s="148">
        <v>1266.1199999999999</v>
      </c>
      <c r="D431" s="148">
        <v>0</v>
      </c>
      <c r="E431" s="148">
        <v>1266.1199999999999</v>
      </c>
      <c r="F431" s="148">
        <v>0</v>
      </c>
      <c r="G431" s="148">
        <v>1266.1199999999999</v>
      </c>
    </row>
    <row r="432" spans="1:7" ht="15.75" x14ac:dyDescent="0.25">
      <c r="A432" s="148" t="s">
        <v>413</v>
      </c>
      <c r="B432" s="231" t="s">
        <v>613</v>
      </c>
      <c r="C432" s="148">
        <v>0</v>
      </c>
      <c r="D432" s="148">
        <v>0</v>
      </c>
      <c r="E432" s="148">
        <v>0</v>
      </c>
      <c r="F432" s="148">
        <v>0</v>
      </c>
      <c r="G432" s="148">
        <v>0</v>
      </c>
    </row>
    <row r="433" spans="1:7" ht="15.75" x14ac:dyDescent="0.25">
      <c r="A433" s="148" t="s">
        <v>415</v>
      </c>
      <c r="B433" s="231" t="s">
        <v>614</v>
      </c>
      <c r="C433" s="148">
        <v>0</v>
      </c>
      <c r="D433" s="148">
        <v>0</v>
      </c>
      <c r="E433" s="148">
        <v>0</v>
      </c>
      <c r="F433" s="148">
        <v>0</v>
      </c>
      <c r="G433" s="148">
        <v>0</v>
      </c>
    </row>
    <row r="434" spans="1:7" ht="15.75" x14ac:dyDescent="0.25">
      <c r="A434" s="148" t="s">
        <v>417</v>
      </c>
      <c r="B434" s="153" t="s">
        <v>615</v>
      </c>
      <c r="C434" s="148">
        <v>0</v>
      </c>
      <c r="D434" s="148">
        <v>0</v>
      </c>
      <c r="E434" s="148">
        <v>0</v>
      </c>
      <c r="F434" s="148">
        <v>0</v>
      </c>
      <c r="G434" s="148">
        <v>0</v>
      </c>
    </row>
    <row r="435" spans="1:7" ht="15.75" x14ac:dyDescent="0.25">
      <c r="A435" s="148" t="s">
        <v>419</v>
      </c>
      <c r="B435" s="231" t="s">
        <v>616</v>
      </c>
      <c r="C435" s="148">
        <v>0</v>
      </c>
      <c r="D435" s="148">
        <v>0</v>
      </c>
      <c r="E435" s="148">
        <v>0</v>
      </c>
      <c r="F435" s="148">
        <v>0</v>
      </c>
      <c r="G435" s="148">
        <v>0</v>
      </c>
    </row>
    <row r="436" spans="1:7" ht="15.75" x14ac:dyDescent="0.25">
      <c r="A436" s="148" t="s">
        <v>421</v>
      </c>
      <c r="B436" s="153" t="s">
        <v>617</v>
      </c>
      <c r="C436" s="148">
        <v>0</v>
      </c>
      <c r="D436" s="148">
        <v>0</v>
      </c>
      <c r="E436" s="148">
        <v>0</v>
      </c>
      <c r="F436" s="148">
        <v>0</v>
      </c>
      <c r="G436" s="148">
        <v>0</v>
      </c>
    </row>
    <row r="437" spans="1:7" ht="15.75" x14ac:dyDescent="0.25">
      <c r="A437" s="148" t="s">
        <v>423</v>
      </c>
      <c r="B437" s="153" t="s">
        <v>618</v>
      </c>
      <c r="C437" s="148">
        <v>0</v>
      </c>
      <c r="D437" s="148">
        <v>0</v>
      </c>
      <c r="E437" s="148">
        <v>0</v>
      </c>
      <c r="F437" s="148">
        <v>0</v>
      </c>
      <c r="G437" s="148">
        <v>0</v>
      </c>
    </row>
    <row r="438" spans="1:7" ht="15.75" x14ac:dyDescent="0.25">
      <c r="A438" s="148" t="s">
        <v>605</v>
      </c>
      <c r="B438" s="232" t="s">
        <v>619</v>
      </c>
      <c r="C438" s="148">
        <v>0</v>
      </c>
      <c r="D438" s="148">
        <v>0</v>
      </c>
      <c r="E438" s="148">
        <v>0</v>
      </c>
      <c r="F438" s="148">
        <v>0</v>
      </c>
      <c r="G438" s="148">
        <v>0</v>
      </c>
    </row>
    <row r="439" spans="1:7" ht="15.75" x14ac:dyDescent="0.25">
      <c r="A439" s="148" t="s">
        <v>429</v>
      </c>
      <c r="B439" s="231" t="s">
        <v>620</v>
      </c>
      <c r="C439" s="148">
        <v>1767.38</v>
      </c>
      <c r="D439" s="148">
        <v>0</v>
      </c>
      <c r="E439" s="148">
        <v>1767.38</v>
      </c>
      <c r="F439" s="148">
        <v>0</v>
      </c>
      <c r="G439" s="148">
        <v>1767.38</v>
      </c>
    </row>
    <row r="440" spans="1:7" ht="15.75" x14ac:dyDescent="0.25">
      <c r="A440" s="148" t="s">
        <v>432</v>
      </c>
      <c r="B440" s="231" t="s">
        <v>621</v>
      </c>
      <c r="C440" s="148">
        <v>0</v>
      </c>
      <c r="D440" s="148">
        <v>0</v>
      </c>
      <c r="E440" s="148">
        <v>0</v>
      </c>
      <c r="F440" s="148">
        <v>0</v>
      </c>
      <c r="G440" s="148">
        <v>0</v>
      </c>
    </row>
    <row r="441" spans="1:7" ht="15.75" x14ac:dyDescent="0.25">
      <c r="A441" s="148" t="s">
        <v>692</v>
      </c>
      <c r="B441" s="231" t="s">
        <v>622</v>
      </c>
      <c r="C441" s="148">
        <v>25750</v>
      </c>
      <c r="D441" s="148">
        <v>0</v>
      </c>
      <c r="E441" s="148">
        <v>25750</v>
      </c>
      <c r="F441" s="148">
        <v>0</v>
      </c>
      <c r="G441" s="148">
        <v>25750</v>
      </c>
    </row>
    <row r="442" spans="1:7" ht="15.75" x14ac:dyDescent="0.25">
      <c r="A442" s="148" t="s">
        <v>284</v>
      </c>
      <c r="B442" s="153" t="s">
        <v>693</v>
      </c>
      <c r="C442" s="148">
        <v>0</v>
      </c>
      <c r="D442" s="148">
        <v>0</v>
      </c>
      <c r="E442" s="148">
        <v>0</v>
      </c>
      <c r="F442" s="148">
        <v>0</v>
      </c>
      <c r="G442" s="148">
        <v>0</v>
      </c>
    </row>
    <row r="443" spans="1:7" ht="15.75" x14ac:dyDescent="0.25">
      <c r="A443" s="151" t="s">
        <v>436</v>
      </c>
      <c r="B443" s="153" t="s">
        <v>624</v>
      </c>
      <c r="C443" s="148">
        <v>0</v>
      </c>
      <c r="D443" s="148">
        <v>0</v>
      </c>
      <c r="E443" s="148">
        <v>0</v>
      </c>
      <c r="F443" s="148">
        <v>0</v>
      </c>
      <c r="G443" s="148">
        <v>0</v>
      </c>
    </row>
    <row r="444" spans="1:7" ht="15.75" x14ac:dyDescent="0.25">
      <c r="A444" s="151" t="s">
        <v>438</v>
      </c>
      <c r="B444" s="153" t="s">
        <v>694</v>
      </c>
      <c r="C444" s="148">
        <v>0</v>
      </c>
      <c r="D444" s="148">
        <v>0</v>
      </c>
      <c r="E444" s="148">
        <v>0</v>
      </c>
      <c r="F444" s="148">
        <v>0</v>
      </c>
      <c r="G444" s="148">
        <v>0</v>
      </c>
    </row>
    <row r="445" spans="1:7" ht="15.75" x14ac:dyDescent="0.25">
      <c r="A445" s="148" t="s">
        <v>440</v>
      </c>
      <c r="B445" s="153" t="s">
        <v>625</v>
      </c>
      <c r="C445" s="148">
        <v>0</v>
      </c>
      <c r="D445" s="148">
        <v>0</v>
      </c>
      <c r="E445" s="148">
        <v>0</v>
      </c>
      <c r="F445" s="148">
        <v>0</v>
      </c>
      <c r="G445" s="148">
        <v>0</v>
      </c>
    </row>
    <row r="446" spans="1:7" ht="15.75" x14ac:dyDescent="0.25">
      <c r="A446" s="148" t="s">
        <v>442</v>
      </c>
      <c r="B446" s="153" t="s">
        <v>626</v>
      </c>
      <c r="C446" s="148">
        <v>0</v>
      </c>
      <c r="D446" s="148">
        <v>0</v>
      </c>
      <c r="E446" s="148">
        <v>0</v>
      </c>
      <c r="F446" s="148">
        <v>0</v>
      </c>
      <c r="G446" s="148">
        <v>0</v>
      </c>
    </row>
    <row r="447" spans="1:7" ht="15.75" x14ac:dyDescent="0.25">
      <c r="A447" s="148" t="s">
        <v>444</v>
      </c>
      <c r="B447" s="153" t="s">
        <v>695</v>
      </c>
      <c r="C447" s="148">
        <v>0</v>
      </c>
      <c r="D447" s="148">
        <v>0</v>
      </c>
      <c r="E447" s="148">
        <v>0</v>
      </c>
      <c r="F447" s="148">
        <v>0</v>
      </c>
      <c r="G447" s="148">
        <v>0</v>
      </c>
    </row>
    <row r="448" spans="1:7" ht="15.75" x14ac:dyDescent="0.25">
      <c r="A448" s="148" t="s">
        <v>446</v>
      </c>
      <c r="B448" s="153" t="s">
        <v>696</v>
      </c>
      <c r="C448" s="148">
        <v>0</v>
      </c>
      <c r="D448" s="148">
        <v>0</v>
      </c>
      <c r="E448" s="148">
        <v>0</v>
      </c>
      <c r="F448" s="148">
        <v>0</v>
      </c>
      <c r="G448" s="148">
        <v>0</v>
      </c>
    </row>
    <row r="449" spans="1:7" ht="15.75" x14ac:dyDescent="0.25">
      <c r="A449" s="148" t="s">
        <v>448</v>
      </c>
      <c r="B449" s="153" t="s">
        <v>697</v>
      </c>
      <c r="C449" s="148">
        <v>345.52</v>
      </c>
      <c r="D449" s="148">
        <v>0</v>
      </c>
      <c r="E449" s="148">
        <v>345.52</v>
      </c>
      <c r="F449" s="148">
        <v>0</v>
      </c>
      <c r="G449" s="148">
        <v>345.52</v>
      </c>
    </row>
    <row r="450" spans="1:7" ht="15.75" x14ac:dyDescent="0.25">
      <c r="A450" s="148" t="s">
        <v>450</v>
      </c>
      <c r="B450" s="231" t="s">
        <v>698</v>
      </c>
      <c r="C450" s="148">
        <v>0</v>
      </c>
      <c r="D450" s="148">
        <v>0</v>
      </c>
      <c r="E450" s="148">
        <v>0</v>
      </c>
      <c r="F450" s="148">
        <v>0</v>
      </c>
      <c r="G450" s="148">
        <v>0</v>
      </c>
    </row>
    <row r="451" spans="1:7" ht="15.75" x14ac:dyDescent="0.25">
      <c r="A451" s="148" t="s">
        <v>452</v>
      </c>
      <c r="B451" s="231" t="s">
        <v>631</v>
      </c>
      <c r="C451" s="148">
        <v>0</v>
      </c>
      <c r="D451" s="148">
        <v>0</v>
      </c>
      <c r="E451" s="148">
        <v>0</v>
      </c>
      <c r="F451" s="148">
        <v>0</v>
      </c>
      <c r="G451" s="148">
        <v>0</v>
      </c>
    </row>
    <row r="452" spans="1:7" ht="15.75" x14ac:dyDescent="0.25">
      <c r="A452" s="148" t="s">
        <v>454</v>
      </c>
      <c r="B452" s="153" t="s">
        <v>699</v>
      </c>
      <c r="C452" s="148">
        <v>0</v>
      </c>
      <c r="D452" s="148">
        <v>0</v>
      </c>
      <c r="E452" s="148">
        <v>0</v>
      </c>
      <c r="F452" s="148">
        <v>0</v>
      </c>
      <c r="G452" s="148">
        <v>0</v>
      </c>
    </row>
    <row r="453" spans="1:7" ht="15.75" x14ac:dyDescent="0.25">
      <c r="A453" s="148" t="s">
        <v>456</v>
      </c>
      <c r="B453" s="153" t="s">
        <v>633</v>
      </c>
      <c r="C453" s="148">
        <v>0</v>
      </c>
      <c r="D453" s="148">
        <v>0</v>
      </c>
      <c r="E453" s="148">
        <v>0</v>
      </c>
      <c r="F453" s="148">
        <v>0</v>
      </c>
      <c r="G453" s="148">
        <v>0</v>
      </c>
    </row>
    <row r="454" spans="1:7" ht="15.75" x14ac:dyDescent="0.25">
      <c r="A454" s="148" t="s">
        <v>458</v>
      </c>
      <c r="B454" s="231" t="s">
        <v>700</v>
      </c>
      <c r="C454" s="148">
        <v>36.799999999999997</v>
      </c>
      <c r="D454" s="148">
        <v>0</v>
      </c>
      <c r="E454" s="148">
        <v>36.799999999999997</v>
      </c>
      <c r="F454" s="148">
        <v>0</v>
      </c>
      <c r="G454" s="148">
        <v>36.799999999999997</v>
      </c>
    </row>
    <row r="455" spans="1:7" ht="15.75" x14ac:dyDescent="0.25">
      <c r="A455" s="148" t="s">
        <v>460</v>
      </c>
      <c r="B455" s="231" t="s">
        <v>701</v>
      </c>
      <c r="C455" s="148">
        <v>39708.959999999999</v>
      </c>
      <c r="D455" s="148">
        <v>0</v>
      </c>
      <c r="E455" s="148">
        <v>39708.959999999999</v>
      </c>
      <c r="F455" s="148">
        <v>0</v>
      </c>
      <c r="G455" s="148">
        <v>39708.959999999999</v>
      </c>
    </row>
    <row r="456" spans="1:7" ht="15.75" x14ac:dyDescent="0.25">
      <c r="A456" s="148" t="s">
        <v>462</v>
      </c>
      <c r="B456" s="153" t="s">
        <v>463</v>
      </c>
      <c r="C456" s="148">
        <v>0</v>
      </c>
      <c r="D456" s="148">
        <v>0</v>
      </c>
      <c r="E456" s="148">
        <v>0</v>
      </c>
      <c r="F456" s="148">
        <v>0</v>
      </c>
      <c r="G456" s="148">
        <v>0</v>
      </c>
    </row>
    <row r="457" spans="1:7" ht="15.75" x14ac:dyDescent="0.25">
      <c r="A457" s="148" t="s">
        <v>464</v>
      </c>
      <c r="B457" s="231" t="s">
        <v>637</v>
      </c>
      <c r="C457" s="148">
        <v>0</v>
      </c>
      <c r="D457" s="148">
        <v>0</v>
      </c>
      <c r="E457" s="148">
        <v>0</v>
      </c>
      <c r="F457" s="148">
        <v>0</v>
      </c>
      <c r="G457" s="148">
        <v>0</v>
      </c>
    </row>
    <row r="458" spans="1:7" ht="15.75" x14ac:dyDescent="0.25">
      <c r="A458" s="148" t="s">
        <v>466</v>
      </c>
      <c r="B458" s="153" t="s">
        <v>702</v>
      </c>
      <c r="C458" s="148">
        <v>0</v>
      </c>
      <c r="D458" s="148">
        <v>0</v>
      </c>
      <c r="E458" s="148">
        <v>0</v>
      </c>
      <c r="F458" s="148">
        <v>0</v>
      </c>
      <c r="G458" s="148">
        <v>0</v>
      </c>
    </row>
    <row r="459" spans="1:7" ht="15.75" x14ac:dyDescent="0.25">
      <c r="A459" s="148" t="s">
        <v>468</v>
      </c>
      <c r="B459" s="153" t="s">
        <v>703</v>
      </c>
      <c r="C459" s="148">
        <v>17.68</v>
      </c>
      <c r="D459" s="148">
        <v>0</v>
      </c>
      <c r="E459" s="148">
        <v>17.68</v>
      </c>
      <c r="F459" s="148">
        <v>0</v>
      </c>
      <c r="G459" s="148">
        <v>17.68</v>
      </c>
    </row>
    <row r="460" spans="1:7" ht="15.75" x14ac:dyDescent="0.25">
      <c r="A460" s="148" t="s">
        <v>470</v>
      </c>
      <c r="B460" s="153" t="s">
        <v>640</v>
      </c>
      <c r="C460" s="148">
        <v>0</v>
      </c>
      <c r="D460" s="148">
        <v>0</v>
      </c>
      <c r="E460" s="148">
        <v>0</v>
      </c>
      <c r="F460" s="148">
        <v>0</v>
      </c>
      <c r="G460" s="148">
        <v>0</v>
      </c>
    </row>
    <row r="461" spans="1:7" ht="15.75" x14ac:dyDescent="0.25">
      <c r="A461" s="148" t="s">
        <v>472</v>
      </c>
      <c r="B461" s="153" t="s">
        <v>704</v>
      </c>
      <c r="C461" s="148">
        <v>0</v>
      </c>
      <c r="D461" s="148">
        <v>0</v>
      </c>
      <c r="E461" s="148">
        <v>0</v>
      </c>
      <c r="F461" s="148">
        <v>0</v>
      </c>
      <c r="G461" s="148">
        <v>0</v>
      </c>
    </row>
    <row r="462" spans="1:7" ht="15.75" x14ac:dyDescent="0.25">
      <c r="A462" s="148" t="s">
        <v>474</v>
      </c>
      <c r="B462" s="153" t="s">
        <v>642</v>
      </c>
      <c r="C462" s="148">
        <v>0</v>
      </c>
      <c r="D462" s="148">
        <v>0</v>
      </c>
      <c r="E462" s="148">
        <v>0</v>
      </c>
      <c r="F462" s="148">
        <v>0</v>
      </c>
      <c r="G462" s="148">
        <v>0</v>
      </c>
    </row>
    <row r="463" spans="1:7" ht="15.75" x14ac:dyDescent="0.25">
      <c r="A463" s="148" t="s">
        <v>476</v>
      </c>
      <c r="B463" s="153" t="s">
        <v>705</v>
      </c>
      <c r="C463" s="148">
        <v>0</v>
      </c>
      <c r="D463" s="148">
        <v>0</v>
      </c>
      <c r="E463" s="148">
        <v>0</v>
      </c>
      <c r="F463" s="148">
        <v>0</v>
      </c>
      <c r="G463" s="148">
        <v>0</v>
      </c>
    </row>
    <row r="464" spans="1:7" ht="15.75" x14ac:dyDescent="0.25">
      <c r="A464" s="148" t="s">
        <v>478</v>
      </c>
      <c r="B464" s="153" t="s">
        <v>644</v>
      </c>
      <c r="C464" s="148">
        <v>0</v>
      </c>
      <c r="D464" s="148">
        <v>0</v>
      </c>
      <c r="E464" s="148">
        <v>0</v>
      </c>
      <c r="F464" s="148">
        <v>0</v>
      </c>
      <c r="G464" s="148">
        <v>0</v>
      </c>
    </row>
    <row r="465" spans="1:7" ht="15.75" x14ac:dyDescent="0.25">
      <c r="A465" s="148" t="s">
        <v>481</v>
      </c>
      <c r="B465" s="231" t="s">
        <v>706</v>
      </c>
      <c r="C465" s="148">
        <v>92503.47</v>
      </c>
      <c r="D465" s="148">
        <v>0</v>
      </c>
      <c r="E465" s="148">
        <v>92503.47</v>
      </c>
      <c r="F465" s="148">
        <v>0</v>
      </c>
      <c r="G465" s="148">
        <v>92503.47</v>
      </c>
    </row>
    <row r="466" spans="1:7" ht="15.75" x14ac:dyDescent="0.25">
      <c r="A466" s="148" t="s">
        <v>481</v>
      </c>
      <c r="B466" s="231" t="s">
        <v>707</v>
      </c>
      <c r="C466" s="148">
        <v>0</v>
      </c>
      <c r="D466" s="148">
        <v>0</v>
      </c>
      <c r="E466" s="148">
        <v>0</v>
      </c>
      <c r="F466" s="148">
        <v>0</v>
      </c>
      <c r="G466" s="148">
        <v>0</v>
      </c>
    </row>
    <row r="467" spans="1:7" ht="15.75" x14ac:dyDescent="0.25">
      <c r="A467" s="148" t="s">
        <v>485</v>
      </c>
      <c r="B467" s="231" t="s">
        <v>646</v>
      </c>
      <c r="C467" s="148">
        <v>169.93</v>
      </c>
      <c r="D467" s="148">
        <v>0</v>
      </c>
      <c r="E467" s="148">
        <v>169.93</v>
      </c>
      <c r="F467" s="148">
        <v>0</v>
      </c>
      <c r="G467" s="148">
        <v>169.93</v>
      </c>
    </row>
    <row r="468" spans="1:7" ht="15.75" x14ac:dyDescent="0.25">
      <c r="A468" s="148" t="s">
        <v>248</v>
      </c>
      <c r="B468" s="231" t="s">
        <v>647</v>
      </c>
      <c r="C468" s="148">
        <v>98035.37000000001</v>
      </c>
      <c r="D468" s="148">
        <v>0</v>
      </c>
      <c r="E468" s="148">
        <v>98035.37000000001</v>
      </c>
      <c r="F468" s="148">
        <v>0</v>
      </c>
      <c r="G468" s="148">
        <v>98035.37000000001</v>
      </c>
    </row>
    <row r="469" spans="1:7" ht="15.75" x14ac:dyDescent="0.25">
      <c r="A469" s="148" t="s">
        <v>248</v>
      </c>
      <c r="B469" s="231" t="s">
        <v>708</v>
      </c>
      <c r="C469" s="148">
        <v>0</v>
      </c>
      <c r="D469" s="148">
        <v>0</v>
      </c>
      <c r="E469" s="148">
        <v>0</v>
      </c>
      <c r="F469" s="148">
        <v>0</v>
      </c>
      <c r="G469" s="148">
        <v>0</v>
      </c>
    </row>
    <row r="470" spans="1:7" ht="15.75" x14ac:dyDescent="0.25">
      <c r="A470" s="148" t="s">
        <v>489</v>
      </c>
      <c r="B470" s="231" t="s">
        <v>649</v>
      </c>
      <c r="C470" s="148">
        <v>0</v>
      </c>
      <c r="D470" s="148">
        <v>0</v>
      </c>
      <c r="E470" s="148">
        <v>0</v>
      </c>
      <c r="F470" s="148">
        <v>0</v>
      </c>
      <c r="G470" s="148">
        <v>0</v>
      </c>
    </row>
    <row r="471" spans="1:7" ht="15.75" x14ac:dyDescent="0.25">
      <c r="A471" s="148" t="s">
        <v>491</v>
      </c>
      <c r="B471" s="231" t="s">
        <v>650</v>
      </c>
      <c r="C471" s="148">
        <v>0</v>
      </c>
      <c r="D471" s="148">
        <v>0</v>
      </c>
      <c r="E471" s="148">
        <v>0</v>
      </c>
      <c r="F471" s="148">
        <v>0</v>
      </c>
      <c r="G471" s="148">
        <v>0</v>
      </c>
    </row>
    <row r="472" spans="1:7" ht="15.75" x14ac:dyDescent="0.25">
      <c r="A472" s="148" t="s">
        <v>493</v>
      </c>
      <c r="B472" s="231" t="s">
        <v>651</v>
      </c>
      <c r="C472" s="148">
        <v>474.3</v>
      </c>
      <c r="D472" s="148">
        <v>0</v>
      </c>
      <c r="E472" s="148">
        <v>474.3</v>
      </c>
      <c r="F472" s="148">
        <v>0</v>
      </c>
      <c r="G472" s="148">
        <v>474.3</v>
      </c>
    </row>
    <row r="473" spans="1:7" ht="15.75" x14ac:dyDescent="0.25">
      <c r="A473" s="148" t="s">
        <v>495</v>
      </c>
      <c r="B473" s="231" t="s">
        <v>652</v>
      </c>
      <c r="C473" s="148">
        <v>0</v>
      </c>
      <c r="D473" s="148">
        <v>0</v>
      </c>
      <c r="E473" s="148">
        <v>0</v>
      </c>
      <c r="F473" s="148">
        <v>0</v>
      </c>
      <c r="G473" s="148">
        <v>0</v>
      </c>
    </row>
    <row r="474" spans="1:7" ht="15.75" x14ac:dyDescent="0.25">
      <c r="A474" s="148" t="s">
        <v>497</v>
      </c>
      <c r="B474" s="231" t="s">
        <v>498</v>
      </c>
      <c r="C474" s="148">
        <v>16379.42</v>
      </c>
      <c r="D474" s="148">
        <v>0</v>
      </c>
      <c r="E474" s="148">
        <v>16379.42</v>
      </c>
      <c r="F474" s="148">
        <v>0</v>
      </c>
      <c r="G474" s="148">
        <v>16379.42</v>
      </c>
    </row>
    <row r="475" spans="1:7" ht="15.75" x14ac:dyDescent="0.25">
      <c r="A475" s="148" t="s">
        <v>499</v>
      </c>
      <c r="B475" s="231" t="s">
        <v>709</v>
      </c>
      <c r="C475" s="148">
        <v>0</v>
      </c>
      <c r="D475" s="148">
        <v>0</v>
      </c>
      <c r="E475" s="148">
        <v>0</v>
      </c>
      <c r="F475" s="148">
        <v>0</v>
      </c>
      <c r="G475" s="148">
        <v>0</v>
      </c>
    </row>
    <row r="476" spans="1:7" ht="15.75" x14ac:dyDescent="0.25">
      <c r="A476" s="148" t="s">
        <v>501</v>
      </c>
      <c r="B476" s="231" t="s">
        <v>655</v>
      </c>
      <c r="C476" s="148">
        <v>0</v>
      </c>
      <c r="D476" s="148">
        <v>0</v>
      </c>
      <c r="E476" s="148">
        <v>0</v>
      </c>
      <c r="F476" s="148">
        <v>0</v>
      </c>
      <c r="G476" s="148">
        <v>0</v>
      </c>
    </row>
    <row r="477" spans="1:7" ht="15.75" x14ac:dyDescent="0.25">
      <c r="A477" s="148" t="s">
        <v>503</v>
      </c>
      <c r="B477" s="231" t="s">
        <v>710</v>
      </c>
      <c r="C477" s="148">
        <v>38309.47</v>
      </c>
      <c r="D477" s="148">
        <v>0</v>
      </c>
      <c r="E477" s="148">
        <v>38309.47</v>
      </c>
      <c r="F477" s="148">
        <v>0</v>
      </c>
      <c r="G477" s="148">
        <v>38309.47</v>
      </c>
    </row>
    <row r="478" spans="1:7" ht="15.75" x14ac:dyDescent="0.25">
      <c r="A478" s="148" t="s">
        <v>505</v>
      </c>
      <c r="B478" s="231" t="s">
        <v>657</v>
      </c>
      <c r="C478" s="148">
        <v>0</v>
      </c>
      <c r="D478" s="148">
        <v>0</v>
      </c>
      <c r="E478" s="148">
        <v>0</v>
      </c>
      <c r="F478" s="148">
        <v>0</v>
      </c>
      <c r="G478" s="148">
        <v>0</v>
      </c>
    </row>
    <row r="479" spans="1:7" ht="15.75" x14ac:dyDescent="0.25">
      <c r="A479" s="148" t="s">
        <v>507</v>
      </c>
      <c r="B479" s="231" t="s">
        <v>658</v>
      </c>
      <c r="C479" s="148">
        <v>2060</v>
      </c>
      <c r="D479" s="148">
        <v>0</v>
      </c>
      <c r="E479" s="148">
        <v>2060</v>
      </c>
      <c r="F479" s="148">
        <v>0</v>
      </c>
      <c r="G479" s="148">
        <v>2060</v>
      </c>
    </row>
    <row r="480" spans="1:7" ht="15.75" x14ac:dyDescent="0.25">
      <c r="A480" s="148" t="s">
        <v>270</v>
      </c>
      <c r="B480" s="231" t="s">
        <v>659</v>
      </c>
      <c r="C480" s="148">
        <v>0</v>
      </c>
      <c r="D480" s="148">
        <v>0</v>
      </c>
      <c r="E480" s="148">
        <v>0</v>
      </c>
      <c r="F480" s="148">
        <v>0</v>
      </c>
      <c r="G480" s="148">
        <v>0</v>
      </c>
    </row>
    <row r="481" spans="1:7" ht="15.75" x14ac:dyDescent="0.25">
      <c r="A481" s="148" t="s">
        <v>264</v>
      </c>
      <c r="B481" s="231" t="s">
        <v>660</v>
      </c>
      <c r="C481" s="148">
        <v>0</v>
      </c>
      <c r="D481" s="148">
        <v>0</v>
      </c>
      <c r="E481" s="148">
        <v>0</v>
      </c>
      <c r="F481" s="148">
        <v>0</v>
      </c>
      <c r="G481" s="148">
        <v>0</v>
      </c>
    </row>
    <row r="482" spans="1:7" ht="15.75" x14ac:dyDescent="0.25">
      <c r="A482" s="148" t="s">
        <v>276</v>
      </c>
      <c r="B482" s="230" t="s">
        <v>711</v>
      </c>
      <c r="C482" s="148">
        <v>0</v>
      </c>
      <c r="D482" s="148">
        <v>0</v>
      </c>
      <c r="E482" s="148">
        <v>0</v>
      </c>
      <c r="F482" s="148">
        <v>0</v>
      </c>
      <c r="G482" s="148">
        <v>0</v>
      </c>
    </row>
    <row r="483" spans="1:7" ht="15.75" x14ac:dyDescent="0.25">
      <c r="A483" s="148" t="s">
        <v>512</v>
      </c>
      <c r="B483" s="153" t="s">
        <v>712</v>
      </c>
      <c r="C483" s="148">
        <v>0</v>
      </c>
      <c r="D483" s="148">
        <v>0</v>
      </c>
      <c r="E483" s="148">
        <v>0</v>
      </c>
      <c r="F483" s="148">
        <v>0</v>
      </c>
      <c r="G483" s="148">
        <v>0</v>
      </c>
    </row>
    <row r="484" spans="1:7" ht="15.75" x14ac:dyDescent="0.25">
      <c r="A484" s="148" t="s">
        <v>515</v>
      </c>
      <c r="B484" s="230" t="s">
        <v>713</v>
      </c>
      <c r="C484" s="148">
        <v>0</v>
      </c>
      <c r="D484" s="148">
        <v>0</v>
      </c>
      <c r="E484" s="148">
        <v>0</v>
      </c>
      <c r="F484" s="148">
        <v>0</v>
      </c>
      <c r="G484" s="148">
        <v>0</v>
      </c>
    </row>
    <row r="485" spans="1:7" ht="15.75" x14ac:dyDescent="0.25">
      <c r="A485" s="151" t="s">
        <v>274</v>
      </c>
      <c r="B485" s="153" t="s">
        <v>714</v>
      </c>
      <c r="C485" s="148">
        <v>0</v>
      </c>
      <c r="D485" s="148">
        <v>0</v>
      </c>
      <c r="E485" s="148">
        <v>0</v>
      </c>
      <c r="F485" s="148">
        <v>0</v>
      </c>
      <c r="G485" s="148">
        <v>0</v>
      </c>
    </row>
    <row r="486" spans="1:7" ht="15.75" x14ac:dyDescent="0.25">
      <c r="A486" s="148" t="s">
        <v>518</v>
      </c>
      <c r="B486" s="153" t="s">
        <v>715</v>
      </c>
      <c r="C486" s="148">
        <v>0</v>
      </c>
      <c r="D486" s="148">
        <v>0</v>
      </c>
      <c r="E486" s="148">
        <v>0</v>
      </c>
      <c r="F486" s="148">
        <v>0</v>
      </c>
      <c r="G486" s="148">
        <v>0</v>
      </c>
    </row>
    <row r="487" spans="1:7" ht="15.75" x14ac:dyDescent="0.25">
      <c r="A487" s="148" t="s">
        <v>520</v>
      </c>
      <c r="B487" s="231" t="s">
        <v>716</v>
      </c>
      <c r="C487" s="148">
        <v>0</v>
      </c>
      <c r="D487" s="148">
        <v>0</v>
      </c>
      <c r="E487" s="148">
        <v>0</v>
      </c>
      <c r="F487" s="148">
        <v>0</v>
      </c>
      <c r="G487" s="148">
        <v>0</v>
      </c>
    </row>
    <row r="488" spans="1:7" ht="15.75" x14ac:dyDescent="0.25">
      <c r="A488" s="148" t="s">
        <v>522</v>
      </c>
      <c r="B488" s="231" t="s">
        <v>717</v>
      </c>
      <c r="C488" s="148">
        <v>0</v>
      </c>
      <c r="D488" s="148">
        <v>0</v>
      </c>
      <c r="E488" s="148">
        <v>0</v>
      </c>
      <c r="F488" s="148">
        <v>0</v>
      </c>
      <c r="G488" s="148">
        <v>0</v>
      </c>
    </row>
    <row r="489" spans="1:7" ht="15.75" x14ac:dyDescent="0.25">
      <c r="A489" s="148" t="s">
        <v>524</v>
      </c>
      <c r="B489" s="231" t="s">
        <v>668</v>
      </c>
      <c r="C489" s="148">
        <v>0</v>
      </c>
      <c r="D489" s="148">
        <v>0</v>
      </c>
      <c r="E489" s="148">
        <v>0</v>
      </c>
      <c r="F489" s="148">
        <v>6427.56</v>
      </c>
      <c r="G489" s="148">
        <v>6427.56</v>
      </c>
    </row>
    <row r="490" spans="1:7" ht="15.75" x14ac:dyDescent="0.25">
      <c r="A490" s="148" t="s">
        <v>526</v>
      </c>
      <c r="B490" s="229" t="s">
        <v>669</v>
      </c>
      <c r="C490" s="148">
        <v>0</v>
      </c>
      <c r="D490" s="148">
        <v>0</v>
      </c>
      <c r="E490" s="148">
        <v>0</v>
      </c>
      <c r="F490" s="148">
        <v>0</v>
      </c>
      <c r="G490" s="148">
        <v>0</v>
      </c>
    </row>
    <row r="491" spans="1:7" ht="15.75" x14ac:dyDescent="0.25">
      <c r="A491" s="148" t="s">
        <v>528</v>
      </c>
      <c r="B491" s="229" t="s">
        <v>670</v>
      </c>
      <c r="C491" s="148">
        <v>0</v>
      </c>
      <c r="D491" s="148">
        <v>0</v>
      </c>
      <c r="E491" s="148">
        <v>0</v>
      </c>
      <c r="F491" s="148">
        <v>0</v>
      </c>
      <c r="G491" s="148">
        <v>0</v>
      </c>
    </row>
    <row r="492" spans="1:7" ht="15.75" x14ac:dyDescent="0.25">
      <c r="A492" s="148" t="s">
        <v>530</v>
      </c>
      <c r="B492" s="231" t="s">
        <v>718</v>
      </c>
      <c r="C492" s="148">
        <v>128.24</v>
      </c>
      <c r="D492" s="148">
        <v>0</v>
      </c>
      <c r="E492" s="148">
        <v>128.24</v>
      </c>
      <c r="F492" s="148">
        <v>0</v>
      </c>
      <c r="G492" s="148">
        <v>128.24</v>
      </c>
    </row>
    <row r="493" spans="1:7" ht="15.75" x14ac:dyDescent="0.25">
      <c r="A493" s="148" t="s">
        <v>672</v>
      </c>
      <c r="B493" s="231">
        <v>6825</v>
      </c>
      <c r="C493" s="148">
        <v>0</v>
      </c>
      <c r="D493" s="148">
        <v>0</v>
      </c>
      <c r="E493" s="148">
        <v>0</v>
      </c>
      <c r="F493" s="148">
        <v>0</v>
      </c>
      <c r="G493" s="148">
        <v>0</v>
      </c>
    </row>
    <row r="494" spans="1:7" ht="15.75" x14ac:dyDescent="0.25">
      <c r="A494" s="148" t="s">
        <v>535</v>
      </c>
      <c r="B494" s="231" t="s">
        <v>673</v>
      </c>
      <c r="C494" s="148">
        <v>280.7</v>
      </c>
      <c r="D494" s="148">
        <v>0</v>
      </c>
      <c r="E494" s="148">
        <v>280.7</v>
      </c>
      <c r="F494" s="148">
        <v>0</v>
      </c>
      <c r="G494" s="148">
        <v>280.7</v>
      </c>
    </row>
    <row r="495" spans="1:7" ht="15.75" x14ac:dyDescent="0.25">
      <c r="A495" s="148" t="s">
        <v>347</v>
      </c>
      <c r="B495" s="231" t="s">
        <v>674</v>
      </c>
      <c r="C495" s="148">
        <v>0</v>
      </c>
      <c r="D495" s="148">
        <v>0</v>
      </c>
      <c r="E495" s="148">
        <v>0</v>
      </c>
      <c r="F495" s="148">
        <v>0</v>
      </c>
      <c r="G495" s="148">
        <v>0</v>
      </c>
    </row>
    <row r="496" spans="1:7" ht="15.75" x14ac:dyDescent="0.25">
      <c r="A496" s="148" t="s">
        <v>538</v>
      </c>
      <c r="B496" s="231" t="s">
        <v>675</v>
      </c>
      <c r="C496" s="148">
        <v>1218.42</v>
      </c>
      <c r="D496" s="148">
        <v>0</v>
      </c>
      <c r="E496" s="148">
        <v>1218.42</v>
      </c>
      <c r="F496" s="148">
        <v>0</v>
      </c>
      <c r="G496" s="148">
        <v>1218.42</v>
      </c>
    </row>
    <row r="497" spans="1:7" ht="15.75" x14ac:dyDescent="0.25">
      <c r="A497" s="148" t="s">
        <v>538</v>
      </c>
      <c r="B497" s="231" t="s">
        <v>719</v>
      </c>
      <c r="C497" s="148">
        <v>0</v>
      </c>
      <c r="D497" s="148">
        <v>0</v>
      </c>
      <c r="E497" s="148">
        <v>0</v>
      </c>
      <c r="F497" s="148">
        <v>0</v>
      </c>
      <c r="G497" s="148">
        <v>0</v>
      </c>
    </row>
    <row r="498" spans="1:7" ht="15.75" x14ac:dyDescent="0.25">
      <c r="A498" s="148" t="s">
        <v>541</v>
      </c>
      <c r="B498" s="153" t="s">
        <v>677</v>
      </c>
      <c r="C498" s="148">
        <v>96.199999999999989</v>
      </c>
      <c r="D498" s="148">
        <v>0</v>
      </c>
      <c r="E498" s="148">
        <v>96.199999999999989</v>
      </c>
      <c r="F498" s="148">
        <v>0</v>
      </c>
      <c r="G498" s="148">
        <v>96.199999999999989</v>
      </c>
    </row>
    <row r="499" spans="1:7" ht="15.75" x14ac:dyDescent="0.25">
      <c r="A499" s="148" t="s">
        <v>541</v>
      </c>
      <c r="B499" s="153" t="s">
        <v>720</v>
      </c>
      <c r="C499" s="148">
        <v>0</v>
      </c>
      <c r="D499" s="148">
        <v>0</v>
      </c>
      <c r="E499" s="148">
        <v>0</v>
      </c>
      <c r="F499" s="148">
        <v>0</v>
      </c>
      <c r="G499" s="148">
        <v>0</v>
      </c>
    </row>
    <row r="500" spans="1:7" ht="15.75" x14ac:dyDescent="0.25">
      <c r="A500" s="148" t="s">
        <v>544</v>
      </c>
      <c r="B500" s="231" t="s">
        <v>679</v>
      </c>
      <c r="C500" s="148">
        <v>0</v>
      </c>
      <c r="D500" s="148">
        <v>0</v>
      </c>
      <c r="E500" s="148">
        <v>0</v>
      </c>
      <c r="F500" s="148">
        <v>0</v>
      </c>
      <c r="G500" s="148">
        <v>0</v>
      </c>
    </row>
    <row r="501" spans="1:7" ht="15.75" x14ac:dyDescent="0.25">
      <c r="A501" s="148" t="s">
        <v>548</v>
      </c>
      <c r="B501" s="231" t="s">
        <v>722</v>
      </c>
      <c r="C501" s="148">
        <v>0</v>
      </c>
      <c r="D501" s="148">
        <v>0</v>
      </c>
      <c r="E501" s="148">
        <v>0</v>
      </c>
      <c r="F501" s="148">
        <v>0</v>
      </c>
      <c r="G501" s="148">
        <v>0</v>
      </c>
    </row>
    <row r="502" spans="1:7" ht="15.75" x14ac:dyDescent="0.25">
      <c r="A502" s="148" t="s">
        <v>553</v>
      </c>
      <c r="B502" s="231" t="s">
        <v>682</v>
      </c>
      <c r="C502" s="148">
        <v>0</v>
      </c>
      <c r="D502" s="148">
        <v>0</v>
      </c>
      <c r="E502" s="148">
        <v>0</v>
      </c>
      <c r="F502" s="148">
        <v>0</v>
      </c>
      <c r="G502" s="148">
        <v>0</v>
      </c>
    </row>
    <row r="503" spans="1:7" ht="15.75" x14ac:dyDescent="0.25">
      <c r="A503" s="148" t="s">
        <v>555</v>
      </c>
      <c r="B503" s="153" t="s">
        <v>723</v>
      </c>
      <c r="C503" s="148">
        <v>0</v>
      </c>
      <c r="D503" s="148">
        <v>0</v>
      </c>
      <c r="E503" s="148">
        <v>0</v>
      </c>
      <c r="F503" s="148">
        <v>0</v>
      </c>
      <c r="G503" s="148">
        <v>0</v>
      </c>
    </row>
    <row r="504" spans="1:7" ht="15.75" x14ac:dyDescent="0.25">
      <c r="A504" s="148" t="s">
        <v>557</v>
      </c>
      <c r="B504" s="153" t="s">
        <v>684</v>
      </c>
      <c r="C504" s="148">
        <v>0</v>
      </c>
      <c r="D504" s="148">
        <v>0</v>
      </c>
      <c r="E504" s="148">
        <v>0</v>
      </c>
      <c r="F504" s="148">
        <v>0</v>
      </c>
      <c r="G504" s="148">
        <v>0</v>
      </c>
    </row>
    <row r="505" spans="1:7" ht="15.75" x14ac:dyDescent="0.25">
      <c r="A505" s="148" t="s">
        <v>559</v>
      </c>
      <c r="B505" s="153" t="s">
        <v>685</v>
      </c>
      <c r="C505" s="148">
        <v>0</v>
      </c>
      <c r="D505" s="148">
        <v>0</v>
      </c>
      <c r="E505" s="148">
        <v>0</v>
      </c>
      <c r="F505" s="148">
        <v>0</v>
      </c>
      <c r="G505" s="148">
        <v>0</v>
      </c>
    </row>
    <row r="506" spans="1:7" ht="15.75" x14ac:dyDescent="0.25">
      <c r="A506" s="148" t="s">
        <v>561</v>
      </c>
      <c r="B506" s="153" t="s">
        <v>724</v>
      </c>
      <c r="C506" s="148">
        <v>0</v>
      </c>
      <c r="D506" s="148">
        <v>0</v>
      </c>
      <c r="E506" s="148">
        <v>0</v>
      </c>
      <c r="F506" s="148">
        <v>0</v>
      </c>
      <c r="G506" s="148">
        <v>0</v>
      </c>
    </row>
    <row r="507" spans="1:7" ht="15.75" x14ac:dyDescent="0.25">
      <c r="A507" s="148" t="s">
        <v>563</v>
      </c>
      <c r="B507" s="153" t="s">
        <v>725</v>
      </c>
      <c r="C507" s="148">
        <v>0</v>
      </c>
      <c r="D507" s="148">
        <v>0</v>
      </c>
      <c r="E507" s="148">
        <v>0</v>
      </c>
      <c r="F507" s="148">
        <v>0</v>
      </c>
      <c r="G507" s="148">
        <v>0</v>
      </c>
    </row>
    <row r="508" spans="1:7" ht="15.75" x14ac:dyDescent="0.25">
      <c r="A508" s="148" t="s">
        <v>566</v>
      </c>
      <c r="B508" s="153" t="s">
        <v>726</v>
      </c>
      <c r="C508" s="148">
        <v>0</v>
      </c>
      <c r="D508" s="148">
        <v>0</v>
      </c>
      <c r="E508" s="148">
        <v>0</v>
      </c>
      <c r="F508" s="148">
        <v>0</v>
      </c>
      <c r="G508" s="148">
        <v>0</v>
      </c>
    </row>
    <row r="509" spans="1:7" ht="15.75" x14ac:dyDescent="0.25">
      <c r="A509" s="148" t="s">
        <v>566</v>
      </c>
      <c r="B509" s="153" t="s">
        <v>727</v>
      </c>
      <c r="C509" s="148">
        <v>6699598.79</v>
      </c>
      <c r="D509" s="148">
        <v>17235.610000000335</v>
      </c>
      <c r="E509" s="148">
        <v>6716834.4000000004</v>
      </c>
      <c r="F509" s="148">
        <v>0</v>
      </c>
      <c r="G509" s="148">
        <v>6716834.4000000004</v>
      </c>
    </row>
    <row r="510" spans="1:7" ht="15.75" x14ac:dyDescent="0.25">
      <c r="A510" s="148" t="s">
        <v>567</v>
      </c>
      <c r="B510" s="230" t="s">
        <v>587</v>
      </c>
      <c r="C510" s="148">
        <v>0</v>
      </c>
      <c r="D510" s="148">
        <v>0</v>
      </c>
      <c r="E510" s="148">
        <v>0</v>
      </c>
      <c r="F510" s="148">
        <v>0</v>
      </c>
      <c r="G510" s="148">
        <v>0</v>
      </c>
    </row>
    <row r="511" spans="1:7" ht="15.75" x14ac:dyDescent="0.25">
      <c r="A511" s="148" t="s">
        <v>569</v>
      </c>
      <c r="B511" s="230" t="s">
        <v>570</v>
      </c>
      <c r="C511" s="148"/>
      <c r="D511" s="148">
        <v>0</v>
      </c>
      <c r="E511" s="148">
        <v>0</v>
      </c>
      <c r="F511" s="148">
        <v>0</v>
      </c>
      <c r="G511" s="148">
        <v>0</v>
      </c>
    </row>
    <row r="512" spans="1:7" ht="15.75" x14ac:dyDescent="0.25">
      <c r="A512" s="148" t="s">
        <v>571</v>
      </c>
      <c r="B512" s="148"/>
      <c r="C512" s="148"/>
      <c r="D512" s="148">
        <v>0</v>
      </c>
      <c r="E512" s="148">
        <v>0</v>
      </c>
      <c r="F512" s="148">
        <v>0</v>
      </c>
      <c r="G512" s="148">
        <v>0</v>
      </c>
    </row>
    <row r="513" spans="1:7" ht="15.75" x14ac:dyDescent="0.25">
      <c r="A513" s="148" t="s">
        <v>572</v>
      </c>
      <c r="B513" s="148"/>
      <c r="C513" s="148"/>
      <c r="D513" s="148">
        <v>0</v>
      </c>
      <c r="E513" s="148">
        <v>0</v>
      </c>
      <c r="F513" s="148">
        <v>0</v>
      </c>
      <c r="G513" s="148">
        <v>0</v>
      </c>
    </row>
    <row r="514" spans="1:7" ht="15.75" x14ac:dyDescent="0.25">
      <c r="A514" s="148" t="s">
        <v>728</v>
      </c>
      <c r="B514" s="230" t="s">
        <v>729</v>
      </c>
      <c r="C514" s="148"/>
      <c r="D514" s="148">
        <v>0</v>
      </c>
      <c r="E514" s="148">
        <v>0</v>
      </c>
      <c r="F514" s="148">
        <v>0</v>
      </c>
      <c r="G514" s="148">
        <v>0</v>
      </c>
    </row>
    <row r="515" spans="1:7" ht="15.75" x14ac:dyDescent="0.25">
      <c r="A515" s="148" t="s">
        <v>574</v>
      </c>
      <c r="B515" s="148"/>
      <c r="C515" s="148"/>
      <c r="D515" s="148">
        <v>0</v>
      </c>
      <c r="E515" s="148">
        <v>0</v>
      </c>
      <c r="F515" s="148">
        <v>0</v>
      </c>
      <c r="G515" s="148">
        <v>0</v>
      </c>
    </row>
    <row r="516" spans="1:7" ht="15.75" x14ac:dyDescent="0.25">
      <c r="A516" s="148" t="s">
        <v>575</v>
      </c>
      <c r="B516" s="230" t="s">
        <v>576</v>
      </c>
      <c r="C516" s="148"/>
      <c r="D516" s="148">
        <v>0</v>
      </c>
      <c r="E516" s="148">
        <v>0</v>
      </c>
      <c r="F516" s="148">
        <v>0</v>
      </c>
      <c r="G516" s="148">
        <v>0</v>
      </c>
    </row>
    <row r="517" spans="1:7" ht="15.75" x14ac:dyDescent="0.25">
      <c r="A517" s="148"/>
      <c r="B517" s="162"/>
      <c r="C517" s="152" t="s">
        <v>577</v>
      </c>
      <c r="D517" s="152" t="s">
        <v>577</v>
      </c>
      <c r="E517" s="152" t="s">
        <v>577</v>
      </c>
      <c r="F517" s="152" t="s">
        <v>577</v>
      </c>
      <c r="G517" s="152" t="s">
        <v>577</v>
      </c>
    </row>
    <row r="518" spans="1:7" ht="15.75" x14ac:dyDescent="0.25">
      <c r="A518" s="148" t="s">
        <v>578</v>
      </c>
      <c r="B518" s="162"/>
      <c r="C518" s="148">
        <v>7018146.7699999996</v>
      </c>
      <c r="D518" s="148">
        <v>17235.610000000335</v>
      </c>
      <c r="E518" s="148">
        <v>7035382.3799999999</v>
      </c>
      <c r="F518" s="148">
        <v>6427.56</v>
      </c>
      <c r="G518" s="148">
        <v>7041809.9400000004</v>
      </c>
    </row>
    <row r="519" spans="1:7" ht="15.75" x14ac:dyDescent="0.25">
      <c r="A519" s="148"/>
      <c r="B519" s="148"/>
      <c r="C519" s="152" t="s">
        <v>397</v>
      </c>
      <c r="D519" s="152" t="s">
        <v>397</v>
      </c>
      <c r="E519" s="152" t="s">
        <v>397</v>
      </c>
      <c r="F519" s="152" t="s">
        <v>397</v>
      </c>
      <c r="G519" s="152" t="s">
        <v>397</v>
      </c>
    </row>
    <row r="520" spans="1:7" ht="15.75" x14ac:dyDescent="0.25">
      <c r="A520" s="148"/>
      <c r="B520" s="148"/>
      <c r="C520" s="148"/>
      <c r="D520" s="148"/>
      <c r="E520" s="148"/>
      <c r="F520" s="148"/>
      <c r="G520" s="148"/>
    </row>
    <row r="521" spans="1:7" ht="15.75" x14ac:dyDescent="0.25">
      <c r="A521" s="148"/>
      <c r="B521" s="148"/>
      <c r="C521" s="148"/>
      <c r="D521" s="148"/>
      <c r="E521" s="148"/>
      <c r="F521" s="148"/>
      <c r="G521" s="148"/>
    </row>
    <row r="522" spans="1:7" ht="15.75" x14ac:dyDescent="0.25">
      <c r="A522" s="148"/>
      <c r="B522" s="148"/>
      <c r="C522" s="148"/>
      <c r="D522" s="148"/>
      <c r="E522" s="148"/>
      <c r="F522" s="148"/>
      <c r="G522" s="148"/>
    </row>
    <row r="523" spans="1:7" ht="15.75" x14ac:dyDescent="0.25">
      <c r="A523" s="148"/>
      <c r="B523" s="148"/>
      <c r="C523" s="148"/>
      <c r="D523" s="148"/>
      <c r="E523" s="148"/>
      <c r="F523" s="148"/>
      <c r="G523" s="148"/>
    </row>
    <row r="524" spans="1:7" ht="15.75" x14ac:dyDescent="0.25">
      <c r="A524" s="148"/>
      <c r="B524" s="148"/>
      <c r="C524" s="148"/>
      <c r="D524" s="148"/>
      <c r="E524" s="148"/>
      <c r="F524" s="148"/>
      <c r="G524" s="148"/>
    </row>
    <row r="525" spans="1:7" ht="15.75" x14ac:dyDescent="0.25">
      <c r="A525" s="148"/>
      <c r="B525" s="148"/>
      <c r="C525" s="148"/>
      <c r="D525" s="148"/>
      <c r="E525" s="148"/>
      <c r="F525" s="148"/>
      <c r="G525" s="148"/>
    </row>
    <row r="526" spans="1:7" ht="15.75" x14ac:dyDescent="0.25">
      <c r="A526" s="148"/>
      <c r="B526" s="148"/>
      <c r="C526" s="148"/>
      <c r="D526" s="148"/>
      <c r="E526" s="148"/>
      <c r="F526" s="148"/>
      <c r="G526" s="148"/>
    </row>
    <row r="527" spans="1:7" ht="15.75" x14ac:dyDescent="0.25">
      <c r="A527" s="148"/>
      <c r="B527" s="148"/>
      <c r="C527" s="148"/>
      <c r="D527" s="148"/>
      <c r="E527" s="148"/>
      <c r="F527" s="148"/>
      <c r="G527" s="148"/>
    </row>
    <row r="528" spans="1:7" ht="15.75" x14ac:dyDescent="0.25">
      <c r="A528" s="148"/>
      <c r="B528" s="148"/>
      <c r="C528" s="148"/>
      <c r="D528" s="148"/>
      <c r="E528" s="148"/>
      <c r="F528" s="148"/>
      <c r="G528" s="148"/>
    </row>
    <row r="529" spans="1:7" ht="15.75" x14ac:dyDescent="0.25">
      <c r="A529" s="148"/>
      <c r="B529" s="148"/>
      <c r="C529" s="148"/>
      <c r="D529" s="148"/>
      <c r="E529" s="148"/>
      <c r="F529" s="148"/>
      <c r="G529" s="148"/>
    </row>
    <row r="530" spans="1:7" ht="15.75" x14ac:dyDescent="0.25">
      <c r="A530" s="148"/>
      <c r="B530" s="148"/>
      <c r="C530" s="148" t="s">
        <v>394</v>
      </c>
      <c r="D530" s="148"/>
      <c r="E530" s="148"/>
      <c r="F530" s="148"/>
      <c r="G530" s="148"/>
    </row>
    <row r="531" spans="1:7" ht="15.75" x14ac:dyDescent="0.25">
      <c r="A531" s="148"/>
      <c r="B531" s="148"/>
      <c r="C531" s="148" t="s">
        <v>582</v>
      </c>
      <c r="D531" s="148"/>
      <c r="E531" s="148"/>
      <c r="F531" s="148"/>
      <c r="G531" s="148"/>
    </row>
    <row r="532" spans="1:7" ht="15.75" x14ac:dyDescent="0.25">
      <c r="A532" s="148" t="s">
        <v>595</v>
      </c>
      <c r="B532" s="148"/>
      <c r="C532" s="153" t="s">
        <v>691</v>
      </c>
      <c r="D532" s="148"/>
      <c r="E532" s="148"/>
      <c r="F532" s="148"/>
      <c r="G532" s="148"/>
    </row>
    <row r="533" spans="1:7" ht="15.75" x14ac:dyDescent="0.25">
      <c r="A533" s="152" t="s">
        <v>397</v>
      </c>
      <c r="B533" s="160" t="s">
        <v>397</v>
      </c>
      <c r="C533" s="160" t="s">
        <v>397</v>
      </c>
      <c r="D533" s="160" t="s">
        <v>397</v>
      </c>
      <c r="E533" s="160" t="s">
        <v>397</v>
      </c>
      <c r="F533" s="160" t="s">
        <v>397</v>
      </c>
      <c r="G533" s="160" t="s">
        <v>397</v>
      </c>
    </row>
    <row r="534" spans="1:7" ht="15.75" x14ac:dyDescent="0.25">
      <c r="A534" s="148" t="s">
        <v>398</v>
      </c>
      <c r="B534" s="162"/>
      <c r="C534" s="150" t="s">
        <v>185</v>
      </c>
      <c r="D534" s="150" t="s">
        <v>185</v>
      </c>
      <c r="E534" s="150" t="s">
        <v>399</v>
      </c>
      <c r="F534" s="150" t="s">
        <v>185</v>
      </c>
      <c r="G534" s="150" t="s">
        <v>400</v>
      </c>
    </row>
    <row r="535" spans="1:7" ht="15.75" x14ac:dyDescent="0.25">
      <c r="A535" s="148"/>
      <c r="B535" s="162"/>
      <c r="C535" s="150" t="s">
        <v>401</v>
      </c>
      <c r="D535" s="150" t="s">
        <v>402</v>
      </c>
      <c r="E535" s="150" t="s">
        <v>402</v>
      </c>
      <c r="F535" s="150" t="s">
        <v>403</v>
      </c>
      <c r="G535" s="150" t="s">
        <v>404</v>
      </c>
    </row>
    <row r="536" spans="1:7" ht="15.75" x14ac:dyDescent="0.25">
      <c r="A536" s="148"/>
      <c r="B536" s="162"/>
      <c r="C536" s="150" t="s">
        <v>405</v>
      </c>
      <c r="D536" s="150" t="s">
        <v>406</v>
      </c>
      <c r="E536" s="148"/>
      <c r="F536" s="150" t="s">
        <v>406</v>
      </c>
      <c r="G536" s="150" t="s">
        <v>583</v>
      </c>
    </row>
    <row r="537" spans="1:7" ht="15.75" x14ac:dyDescent="0.25">
      <c r="A537" s="152" t="s">
        <v>397</v>
      </c>
      <c r="B537" s="160" t="s">
        <v>397</v>
      </c>
      <c r="C537" s="160" t="s">
        <v>397</v>
      </c>
      <c r="D537" s="160" t="s">
        <v>397</v>
      </c>
      <c r="E537" s="160" t="s">
        <v>397</v>
      </c>
      <c r="F537" s="160" t="s">
        <v>397</v>
      </c>
      <c r="G537" s="160" t="s">
        <v>397</v>
      </c>
    </row>
    <row r="538" spans="1:7" ht="15.75" x14ac:dyDescent="0.25">
      <c r="A538" s="148" t="s">
        <v>408</v>
      </c>
      <c r="B538" s="229" t="s">
        <v>409</v>
      </c>
      <c r="C538" s="148"/>
      <c r="D538" s="148">
        <v>0</v>
      </c>
      <c r="E538" s="148">
        <v>0</v>
      </c>
      <c r="F538" s="148">
        <v>0</v>
      </c>
      <c r="G538" s="148">
        <v>0</v>
      </c>
    </row>
    <row r="539" spans="1:7" ht="15.75" x14ac:dyDescent="0.25">
      <c r="A539" s="148" t="s">
        <v>410</v>
      </c>
      <c r="B539" s="231" t="s">
        <v>612</v>
      </c>
      <c r="C539" s="148">
        <v>0</v>
      </c>
      <c r="D539" s="148">
        <v>0</v>
      </c>
      <c r="E539" s="148">
        <v>0</v>
      </c>
      <c r="F539" s="148">
        <v>0</v>
      </c>
      <c r="G539" s="148">
        <v>0</v>
      </c>
    </row>
    <row r="540" spans="1:7" ht="15.75" x14ac:dyDescent="0.25">
      <c r="A540" s="148" t="s">
        <v>413</v>
      </c>
      <c r="B540" s="231" t="s">
        <v>613</v>
      </c>
      <c r="C540" s="148">
        <v>3286.8</v>
      </c>
      <c r="D540" s="148">
        <v>0</v>
      </c>
      <c r="E540" s="148">
        <v>3286.8</v>
      </c>
      <c r="F540" s="148">
        <v>0</v>
      </c>
      <c r="G540" s="148">
        <v>3286.8</v>
      </c>
    </row>
    <row r="541" spans="1:7" ht="15.75" x14ac:dyDescent="0.25">
      <c r="A541" s="148" t="s">
        <v>415</v>
      </c>
      <c r="B541" s="231" t="s">
        <v>614</v>
      </c>
      <c r="C541" s="148">
        <v>0</v>
      </c>
      <c r="D541" s="148">
        <v>0</v>
      </c>
      <c r="E541" s="148">
        <v>0</v>
      </c>
      <c r="F541" s="148">
        <v>0</v>
      </c>
      <c r="G541" s="148">
        <v>0</v>
      </c>
    </row>
    <row r="542" spans="1:7" ht="15.75" x14ac:dyDescent="0.25">
      <c r="A542" s="148" t="s">
        <v>417</v>
      </c>
      <c r="B542" s="153" t="s">
        <v>615</v>
      </c>
      <c r="C542" s="148">
        <v>0</v>
      </c>
      <c r="D542" s="148">
        <v>0</v>
      </c>
      <c r="E542" s="148">
        <v>0</v>
      </c>
      <c r="F542" s="148">
        <v>0</v>
      </c>
      <c r="G542" s="148">
        <v>0</v>
      </c>
    </row>
    <row r="543" spans="1:7" ht="15.75" x14ac:dyDescent="0.25">
      <c r="A543" s="148" t="s">
        <v>419</v>
      </c>
      <c r="B543" s="231" t="s">
        <v>616</v>
      </c>
      <c r="C543" s="148">
        <v>0</v>
      </c>
      <c r="D543" s="148">
        <v>0</v>
      </c>
      <c r="E543" s="148">
        <v>0</v>
      </c>
      <c r="F543" s="148">
        <v>0</v>
      </c>
      <c r="G543" s="148">
        <v>0</v>
      </c>
    </row>
    <row r="544" spans="1:7" ht="15.75" x14ac:dyDescent="0.25">
      <c r="A544" s="148" t="s">
        <v>421</v>
      </c>
      <c r="B544" s="153" t="s">
        <v>617</v>
      </c>
      <c r="C544" s="148">
        <v>0</v>
      </c>
      <c r="D544" s="148">
        <v>0</v>
      </c>
      <c r="E544" s="148">
        <v>0</v>
      </c>
      <c r="F544" s="148">
        <v>0</v>
      </c>
      <c r="G544" s="148">
        <v>0</v>
      </c>
    </row>
    <row r="545" spans="1:7" ht="15.75" x14ac:dyDescent="0.25">
      <c r="A545" s="148" t="s">
        <v>423</v>
      </c>
      <c r="B545" s="153" t="s">
        <v>618</v>
      </c>
      <c r="C545" s="148">
        <v>0</v>
      </c>
      <c r="D545" s="148">
        <v>0</v>
      </c>
      <c r="E545" s="148">
        <v>0</v>
      </c>
      <c r="F545" s="148">
        <v>0</v>
      </c>
      <c r="G545" s="148">
        <v>0</v>
      </c>
    </row>
    <row r="546" spans="1:7" ht="15.75" x14ac:dyDescent="0.25">
      <c r="A546" s="148" t="s">
        <v>605</v>
      </c>
      <c r="B546" s="232" t="s">
        <v>619</v>
      </c>
      <c r="C546" s="233">
        <v>0</v>
      </c>
      <c r="D546" s="148">
        <v>0</v>
      </c>
      <c r="E546" s="148">
        <v>0</v>
      </c>
      <c r="F546" s="148">
        <v>0</v>
      </c>
      <c r="G546" s="148">
        <v>0</v>
      </c>
    </row>
    <row r="547" spans="1:7" ht="15.75" x14ac:dyDescent="0.25">
      <c r="A547" s="148" t="s">
        <v>429</v>
      </c>
      <c r="B547" s="231" t="s">
        <v>620</v>
      </c>
      <c r="C547" s="148">
        <v>6147.94</v>
      </c>
      <c r="D547" s="148">
        <v>0</v>
      </c>
      <c r="E547" s="148">
        <v>6147.94</v>
      </c>
      <c r="F547" s="148">
        <v>0</v>
      </c>
      <c r="G547" s="148">
        <v>6147.94</v>
      </c>
    </row>
    <row r="548" spans="1:7" ht="15.75" x14ac:dyDescent="0.25">
      <c r="A548" s="148" t="s">
        <v>432</v>
      </c>
      <c r="B548" s="231" t="s">
        <v>621</v>
      </c>
      <c r="C548" s="148">
        <v>0</v>
      </c>
      <c r="D548" s="148">
        <v>0</v>
      </c>
      <c r="E548" s="148">
        <v>0</v>
      </c>
      <c r="F548" s="148">
        <v>0</v>
      </c>
      <c r="G548" s="148">
        <v>0</v>
      </c>
    </row>
    <row r="549" spans="1:7" ht="15.75" x14ac:dyDescent="0.25">
      <c r="A549" s="148" t="s">
        <v>692</v>
      </c>
      <c r="B549" s="231" t="s">
        <v>622</v>
      </c>
      <c r="C549" s="148">
        <v>26440</v>
      </c>
      <c r="D549" s="148">
        <v>0</v>
      </c>
      <c r="E549" s="148">
        <v>26440</v>
      </c>
      <c r="F549" s="148">
        <v>0</v>
      </c>
      <c r="G549" s="148">
        <v>26440</v>
      </c>
    </row>
    <row r="550" spans="1:7" ht="15.75" x14ac:dyDescent="0.25">
      <c r="A550" s="148" t="s">
        <v>284</v>
      </c>
      <c r="B550" s="153" t="s">
        <v>693</v>
      </c>
      <c r="C550" s="148">
        <v>0</v>
      </c>
      <c r="D550" s="148">
        <v>0</v>
      </c>
      <c r="E550" s="148">
        <v>0</v>
      </c>
      <c r="F550" s="148">
        <v>0</v>
      </c>
      <c r="G550" s="148">
        <v>0</v>
      </c>
    </row>
    <row r="551" spans="1:7" ht="15.75" x14ac:dyDescent="0.25">
      <c r="A551" s="151" t="s">
        <v>436</v>
      </c>
      <c r="B551" s="153" t="s">
        <v>624</v>
      </c>
      <c r="C551" s="148">
        <v>0</v>
      </c>
      <c r="D551" s="148">
        <v>0</v>
      </c>
      <c r="E551" s="148">
        <v>0</v>
      </c>
      <c r="F551" s="148">
        <v>0</v>
      </c>
      <c r="G551" s="148">
        <v>0</v>
      </c>
    </row>
    <row r="552" spans="1:7" ht="15.75" x14ac:dyDescent="0.25">
      <c r="A552" s="151" t="s">
        <v>438</v>
      </c>
      <c r="B552" s="153" t="s">
        <v>694</v>
      </c>
      <c r="C552" s="148">
        <v>0</v>
      </c>
      <c r="D552" s="148">
        <v>0</v>
      </c>
      <c r="E552" s="148">
        <v>0</v>
      </c>
      <c r="F552" s="148">
        <v>0</v>
      </c>
      <c r="G552" s="148">
        <v>0</v>
      </c>
    </row>
    <row r="553" spans="1:7" ht="15.75" x14ac:dyDescent="0.25">
      <c r="A553" s="148" t="s">
        <v>440</v>
      </c>
      <c r="B553" s="153" t="s">
        <v>625</v>
      </c>
      <c r="C553" s="148">
        <v>0</v>
      </c>
      <c r="D553" s="148">
        <v>0</v>
      </c>
      <c r="E553" s="148">
        <v>0</v>
      </c>
      <c r="F553" s="148">
        <v>0</v>
      </c>
      <c r="G553" s="148">
        <v>0</v>
      </c>
    </row>
    <row r="554" spans="1:7" ht="15.75" x14ac:dyDescent="0.25">
      <c r="A554" s="148" t="s">
        <v>442</v>
      </c>
      <c r="B554" s="153" t="s">
        <v>626</v>
      </c>
      <c r="C554" s="148">
        <v>0</v>
      </c>
      <c r="D554" s="148">
        <v>0</v>
      </c>
      <c r="E554" s="148">
        <v>0</v>
      </c>
      <c r="F554" s="148">
        <v>0</v>
      </c>
      <c r="G554" s="148">
        <v>0</v>
      </c>
    </row>
    <row r="555" spans="1:7" ht="15.75" x14ac:dyDescent="0.25">
      <c r="A555" s="148" t="s">
        <v>444</v>
      </c>
      <c r="B555" s="153" t="s">
        <v>695</v>
      </c>
      <c r="C555" s="148">
        <v>4861.38</v>
      </c>
      <c r="D555" s="148">
        <v>0</v>
      </c>
      <c r="E555" s="148">
        <v>4861.38</v>
      </c>
      <c r="F555" s="148">
        <v>0</v>
      </c>
      <c r="G555" s="148">
        <v>4861.38</v>
      </c>
    </row>
    <row r="556" spans="1:7" ht="15.75" x14ac:dyDescent="0.25">
      <c r="A556" s="148" t="s">
        <v>446</v>
      </c>
      <c r="B556" s="153" t="s">
        <v>696</v>
      </c>
      <c r="C556" s="148">
        <v>0</v>
      </c>
      <c r="D556" s="148">
        <v>0</v>
      </c>
      <c r="E556" s="148">
        <v>0</v>
      </c>
      <c r="F556" s="148">
        <v>0</v>
      </c>
      <c r="G556" s="148">
        <v>0</v>
      </c>
    </row>
    <row r="557" spans="1:7" ht="15.75" x14ac:dyDescent="0.25">
      <c r="A557" s="148" t="s">
        <v>448</v>
      </c>
      <c r="B557" s="153" t="s">
        <v>697</v>
      </c>
      <c r="C557" s="148">
        <v>1228.3800000000001</v>
      </c>
      <c r="D557" s="148">
        <v>0</v>
      </c>
      <c r="E557" s="148">
        <v>1228.3800000000001</v>
      </c>
      <c r="F557" s="148">
        <v>0</v>
      </c>
      <c r="G557" s="148">
        <v>1228.3800000000001</v>
      </c>
    </row>
    <row r="558" spans="1:7" ht="15.75" x14ac:dyDescent="0.25">
      <c r="A558" s="148" t="s">
        <v>450</v>
      </c>
      <c r="B558" s="231" t="s">
        <v>698</v>
      </c>
      <c r="C558" s="148">
        <v>0</v>
      </c>
      <c r="D558" s="148">
        <v>0</v>
      </c>
      <c r="E558" s="148">
        <v>0</v>
      </c>
      <c r="F558" s="148">
        <v>0</v>
      </c>
      <c r="G558" s="148">
        <v>0</v>
      </c>
    </row>
    <row r="559" spans="1:7" ht="15.75" x14ac:dyDescent="0.25">
      <c r="A559" s="148" t="s">
        <v>452</v>
      </c>
      <c r="B559" s="231" t="s">
        <v>631</v>
      </c>
      <c r="C559" s="148">
        <v>0</v>
      </c>
      <c r="D559" s="148">
        <v>0</v>
      </c>
      <c r="E559" s="148">
        <v>0</v>
      </c>
      <c r="F559" s="148">
        <v>0</v>
      </c>
      <c r="G559" s="148">
        <v>0</v>
      </c>
    </row>
    <row r="560" spans="1:7" ht="15.75" x14ac:dyDescent="0.25">
      <c r="A560" s="148" t="s">
        <v>454</v>
      </c>
      <c r="B560" s="153" t="s">
        <v>699</v>
      </c>
      <c r="C560" s="148">
        <v>0</v>
      </c>
      <c r="D560" s="148">
        <v>0</v>
      </c>
      <c r="E560" s="148">
        <v>0</v>
      </c>
      <c r="F560" s="148">
        <v>0</v>
      </c>
      <c r="G560" s="148">
        <v>0</v>
      </c>
    </row>
    <row r="561" spans="1:7" ht="15.75" x14ac:dyDescent="0.25">
      <c r="A561" s="148" t="s">
        <v>456</v>
      </c>
      <c r="B561" s="153" t="s">
        <v>633</v>
      </c>
      <c r="C561" s="148">
        <v>0</v>
      </c>
      <c r="D561" s="148">
        <v>0</v>
      </c>
      <c r="E561" s="148">
        <v>0</v>
      </c>
      <c r="F561" s="148">
        <v>0</v>
      </c>
      <c r="G561" s="148">
        <v>0</v>
      </c>
    </row>
    <row r="562" spans="1:7" ht="15.75" x14ac:dyDescent="0.25">
      <c r="A562" s="148" t="s">
        <v>458</v>
      </c>
      <c r="B562" s="231" t="s">
        <v>700</v>
      </c>
      <c r="C562" s="148">
        <v>120.51</v>
      </c>
      <c r="D562" s="148">
        <v>0</v>
      </c>
      <c r="E562" s="148">
        <v>120.51</v>
      </c>
      <c r="F562" s="148">
        <v>0</v>
      </c>
      <c r="G562" s="148">
        <v>120.51</v>
      </c>
    </row>
    <row r="563" spans="1:7" ht="15.75" x14ac:dyDescent="0.25">
      <c r="A563" s="148" t="s">
        <v>460</v>
      </c>
      <c r="B563" s="231" t="s">
        <v>701</v>
      </c>
      <c r="C563" s="148">
        <v>33752.83</v>
      </c>
      <c r="D563" s="148">
        <v>0</v>
      </c>
      <c r="E563" s="148">
        <v>33752.83</v>
      </c>
      <c r="F563" s="148">
        <v>0</v>
      </c>
      <c r="G563" s="148">
        <v>33752.83</v>
      </c>
    </row>
    <row r="564" spans="1:7" ht="15.75" x14ac:dyDescent="0.25">
      <c r="A564" s="148" t="s">
        <v>462</v>
      </c>
      <c r="B564" s="153" t="s">
        <v>463</v>
      </c>
      <c r="C564" s="148">
        <v>0</v>
      </c>
      <c r="D564" s="148">
        <v>0</v>
      </c>
      <c r="E564" s="148">
        <v>0</v>
      </c>
      <c r="F564" s="148">
        <v>0</v>
      </c>
      <c r="G564" s="148">
        <v>0</v>
      </c>
    </row>
    <row r="565" spans="1:7" ht="15.75" x14ac:dyDescent="0.25">
      <c r="A565" s="148" t="s">
        <v>464</v>
      </c>
      <c r="B565" s="231" t="s">
        <v>637</v>
      </c>
      <c r="C565" s="148">
        <v>0</v>
      </c>
      <c r="D565" s="148">
        <v>0</v>
      </c>
      <c r="E565" s="148">
        <v>0</v>
      </c>
      <c r="F565" s="148">
        <v>0</v>
      </c>
      <c r="G565" s="148">
        <v>0</v>
      </c>
    </row>
    <row r="566" spans="1:7" ht="15.75" x14ac:dyDescent="0.25">
      <c r="A566" s="148" t="s">
        <v>466</v>
      </c>
      <c r="B566" s="153" t="s">
        <v>702</v>
      </c>
      <c r="C566" s="148">
        <v>0</v>
      </c>
      <c r="D566" s="148">
        <v>0</v>
      </c>
      <c r="E566" s="148">
        <v>0</v>
      </c>
      <c r="F566" s="148">
        <v>0</v>
      </c>
      <c r="G566" s="148">
        <v>0</v>
      </c>
    </row>
    <row r="567" spans="1:7" ht="15.75" x14ac:dyDescent="0.25">
      <c r="A567" s="148" t="s">
        <v>468</v>
      </c>
      <c r="B567" s="153" t="s">
        <v>703</v>
      </c>
      <c r="C567" s="148">
        <v>0</v>
      </c>
      <c r="D567" s="148">
        <v>0</v>
      </c>
      <c r="E567" s="148">
        <v>0</v>
      </c>
      <c r="F567" s="148">
        <v>0</v>
      </c>
      <c r="G567" s="148">
        <v>0</v>
      </c>
    </row>
    <row r="568" spans="1:7" ht="15.75" x14ac:dyDescent="0.25">
      <c r="A568" s="148" t="s">
        <v>470</v>
      </c>
      <c r="B568" s="153" t="s">
        <v>640</v>
      </c>
      <c r="C568" s="148">
        <v>0</v>
      </c>
      <c r="D568" s="148">
        <v>0</v>
      </c>
      <c r="E568" s="148">
        <v>0</v>
      </c>
      <c r="F568" s="148">
        <v>0</v>
      </c>
      <c r="G568" s="148">
        <v>0</v>
      </c>
    </row>
    <row r="569" spans="1:7" ht="15.75" x14ac:dyDescent="0.25">
      <c r="A569" s="148" t="s">
        <v>472</v>
      </c>
      <c r="B569" s="153" t="s">
        <v>704</v>
      </c>
      <c r="C569" s="148">
        <v>0</v>
      </c>
      <c r="D569" s="148">
        <v>0</v>
      </c>
      <c r="E569" s="148">
        <v>0</v>
      </c>
      <c r="F569" s="148">
        <v>0</v>
      </c>
      <c r="G569" s="148">
        <v>0</v>
      </c>
    </row>
    <row r="570" spans="1:7" ht="15.75" x14ac:dyDescent="0.25">
      <c r="A570" s="148" t="s">
        <v>474</v>
      </c>
      <c r="B570" s="153" t="s">
        <v>642</v>
      </c>
      <c r="C570" s="148">
        <v>80.08</v>
      </c>
      <c r="D570" s="148">
        <v>0</v>
      </c>
      <c r="E570" s="148">
        <v>80.08</v>
      </c>
      <c r="F570" s="148">
        <v>0</v>
      </c>
      <c r="G570" s="148">
        <v>80.08</v>
      </c>
    </row>
    <row r="571" spans="1:7" ht="15.75" x14ac:dyDescent="0.25">
      <c r="A571" s="148" t="s">
        <v>476</v>
      </c>
      <c r="B571" s="153" t="s">
        <v>705</v>
      </c>
      <c r="C571" s="148">
        <v>0</v>
      </c>
      <c r="D571" s="148">
        <v>0</v>
      </c>
      <c r="E571" s="148">
        <v>0</v>
      </c>
      <c r="F571" s="148">
        <v>0</v>
      </c>
      <c r="G571" s="148">
        <v>0</v>
      </c>
    </row>
    <row r="572" spans="1:7" ht="15.75" x14ac:dyDescent="0.25">
      <c r="A572" s="148" t="s">
        <v>478</v>
      </c>
      <c r="B572" s="153" t="s">
        <v>644</v>
      </c>
      <c r="C572" s="148">
        <v>1817.46</v>
      </c>
      <c r="D572" s="148">
        <v>0</v>
      </c>
      <c r="E572" s="148">
        <v>1817.46</v>
      </c>
      <c r="F572" s="148">
        <v>0</v>
      </c>
      <c r="G572" s="148">
        <v>1817.46</v>
      </c>
    </row>
    <row r="573" spans="1:7" ht="15.75" x14ac:dyDescent="0.25">
      <c r="A573" s="148" t="s">
        <v>481</v>
      </c>
      <c r="B573" s="231" t="s">
        <v>706</v>
      </c>
      <c r="C573" s="148">
        <v>99310.02</v>
      </c>
      <c r="D573" s="148">
        <v>0</v>
      </c>
      <c r="E573" s="148">
        <v>99310.02</v>
      </c>
      <c r="F573" s="148">
        <v>0</v>
      </c>
      <c r="G573" s="148">
        <v>99310.02</v>
      </c>
    </row>
    <row r="574" spans="1:7" ht="15.75" x14ac:dyDescent="0.25">
      <c r="A574" s="148" t="s">
        <v>481</v>
      </c>
      <c r="B574" s="231" t="s">
        <v>707</v>
      </c>
      <c r="C574" s="148">
        <v>0</v>
      </c>
      <c r="D574" s="148">
        <v>0</v>
      </c>
      <c r="E574" s="148">
        <v>0</v>
      </c>
      <c r="F574" s="148">
        <v>0</v>
      </c>
      <c r="G574" s="148">
        <v>0</v>
      </c>
    </row>
    <row r="575" spans="1:7" ht="15.75" x14ac:dyDescent="0.25">
      <c r="A575" s="148" t="s">
        <v>485</v>
      </c>
      <c r="B575" s="231" t="s">
        <v>646</v>
      </c>
      <c r="C575" s="148">
        <v>496.82</v>
      </c>
      <c r="D575" s="148">
        <v>0</v>
      </c>
      <c r="E575" s="148">
        <v>496.82</v>
      </c>
      <c r="F575" s="148">
        <v>0</v>
      </c>
      <c r="G575" s="148">
        <v>496.82</v>
      </c>
    </row>
    <row r="576" spans="1:7" ht="15.75" x14ac:dyDescent="0.25">
      <c r="A576" s="148" t="s">
        <v>248</v>
      </c>
      <c r="B576" s="231" t="s">
        <v>647</v>
      </c>
      <c r="C576" s="148">
        <v>111883.02</v>
      </c>
      <c r="D576" s="148">
        <v>0</v>
      </c>
      <c r="E576" s="148">
        <v>111883.02</v>
      </c>
      <c r="F576" s="148">
        <v>0</v>
      </c>
      <c r="G576" s="148">
        <v>111883.02</v>
      </c>
    </row>
    <row r="577" spans="1:7" ht="15.75" x14ac:dyDescent="0.25">
      <c r="A577" s="148" t="s">
        <v>248</v>
      </c>
      <c r="B577" s="231" t="s">
        <v>708</v>
      </c>
      <c r="C577" s="148">
        <v>0</v>
      </c>
      <c r="D577" s="148">
        <v>0</v>
      </c>
      <c r="E577" s="148">
        <v>0</v>
      </c>
      <c r="F577" s="148">
        <v>0</v>
      </c>
      <c r="G577" s="148">
        <v>0</v>
      </c>
    </row>
    <row r="578" spans="1:7" ht="15.75" x14ac:dyDescent="0.25">
      <c r="A578" s="148" t="s">
        <v>489</v>
      </c>
      <c r="B578" s="231" t="s">
        <v>649</v>
      </c>
      <c r="C578" s="148">
        <v>0</v>
      </c>
      <c r="D578" s="148">
        <v>0</v>
      </c>
      <c r="E578" s="148">
        <v>0</v>
      </c>
      <c r="F578" s="148">
        <v>0</v>
      </c>
      <c r="G578" s="148">
        <v>0</v>
      </c>
    </row>
    <row r="579" spans="1:7" ht="15.75" x14ac:dyDescent="0.25">
      <c r="A579" s="148" t="s">
        <v>491</v>
      </c>
      <c r="B579" s="231" t="s">
        <v>650</v>
      </c>
      <c r="C579" s="148">
        <v>0</v>
      </c>
      <c r="D579" s="148">
        <v>0</v>
      </c>
      <c r="E579" s="148">
        <v>0</v>
      </c>
      <c r="F579" s="148">
        <v>0</v>
      </c>
      <c r="G579" s="148">
        <v>0</v>
      </c>
    </row>
    <row r="580" spans="1:7" ht="15.75" x14ac:dyDescent="0.25">
      <c r="A580" s="148" t="s">
        <v>493</v>
      </c>
      <c r="B580" s="231" t="s">
        <v>651</v>
      </c>
      <c r="C580" s="148">
        <v>297.39</v>
      </c>
      <c r="D580" s="148">
        <v>0</v>
      </c>
      <c r="E580" s="148">
        <v>297.39</v>
      </c>
      <c r="F580" s="148">
        <v>0</v>
      </c>
      <c r="G580" s="148">
        <v>297.39</v>
      </c>
    </row>
    <row r="581" spans="1:7" ht="15.75" x14ac:dyDescent="0.25">
      <c r="A581" s="148" t="s">
        <v>495</v>
      </c>
      <c r="B581" s="231" t="s">
        <v>652</v>
      </c>
      <c r="C581" s="148">
        <v>236.22</v>
      </c>
      <c r="D581" s="148">
        <v>0</v>
      </c>
      <c r="E581" s="148">
        <v>236.22</v>
      </c>
      <c r="F581" s="148">
        <v>0</v>
      </c>
      <c r="G581" s="148">
        <v>236.22</v>
      </c>
    </row>
    <row r="582" spans="1:7" ht="15.75" x14ac:dyDescent="0.25">
      <c r="A582" s="148" t="s">
        <v>497</v>
      </c>
      <c r="B582" s="231" t="s">
        <v>498</v>
      </c>
      <c r="C582" s="148">
        <v>12112.54</v>
      </c>
      <c r="D582" s="148">
        <v>0</v>
      </c>
      <c r="E582" s="148">
        <v>12112.54</v>
      </c>
      <c r="F582" s="148">
        <v>0</v>
      </c>
      <c r="G582" s="148">
        <v>12112.54</v>
      </c>
    </row>
    <row r="583" spans="1:7" ht="15.75" x14ac:dyDescent="0.25">
      <c r="A583" s="148" t="s">
        <v>499</v>
      </c>
      <c r="B583" s="231" t="s">
        <v>709</v>
      </c>
      <c r="C583" s="148">
        <v>0</v>
      </c>
      <c r="D583" s="148">
        <v>0</v>
      </c>
      <c r="E583" s="148">
        <v>0</v>
      </c>
      <c r="F583" s="148">
        <v>0</v>
      </c>
      <c r="G583" s="148">
        <v>0</v>
      </c>
    </row>
    <row r="584" spans="1:7" ht="15.75" x14ac:dyDescent="0.25">
      <c r="A584" s="148" t="s">
        <v>501</v>
      </c>
      <c r="B584" s="231" t="s">
        <v>655</v>
      </c>
      <c r="C584" s="148">
        <v>0</v>
      </c>
      <c r="D584" s="148">
        <v>0</v>
      </c>
      <c r="E584" s="148">
        <v>0</v>
      </c>
      <c r="F584" s="148">
        <v>0</v>
      </c>
      <c r="G584" s="148">
        <v>0</v>
      </c>
    </row>
    <row r="585" spans="1:7" ht="15.75" x14ac:dyDescent="0.25">
      <c r="A585" s="148" t="s">
        <v>503</v>
      </c>
      <c r="B585" s="231" t="s">
        <v>710</v>
      </c>
      <c r="C585" s="148">
        <v>46824.82</v>
      </c>
      <c r="D585" s="148">
        <v>0</v>
      </c>
      <c r="E585" s="148">
        <v>46824.82</v>
      </c>
      <c r="F585" s="148">
        <v>0</v>
      </c>
      <c r="G585" s="148">
        <v>46824.82</v>
      </c>
    </row>
    <row r="586" spans="1:7" ht="15.75" x14ac:dyDescent="0.25">
      <c r="A586" s="148" t="s">
        <v>505</v>
      </c>
      <c r="B586" s="231" t="s">
        <v>657</v>
      </c>
      <c r="C586" s="148">
        <v>130</v>
      </c>
      <c r="D586" s="148">
        <v>0</v>
      </c>
      <c r="E586" s="148">
        <v>130</v>
      </c>
      <c r="F586" s="148">
        <v>0</v>
      </c>
      <c r="G586" s="148">
        <v>130</v>
      </c>
    </row>
    <row r="587" spans="1:7" ht="15.75" x14ac:dyDescent="0.25">
      <c r="A587" s="148" t="s">
        <v>507</v>
      </c>
      <c r="B587" s="231" t="s">
        <v>658</v>
      </c>
      <c r="C587" s="148">
        <v>730.53</v>
      </c>
      <c r="D587" s="148">
        <v>0</v>
      </c>
      <c r="E587" s="148">
        <v>730.53</v>
      </c>
      <c r="F587" s="148">
        <v>0</v>
      </c>
      <c r="G587" s="148">
        <v>730.53</v>
      </c>
    </row>
    <row r="588" spans="1:7" ht="15.75" x14ac:dyDescent="0.25">
      <c r="A588" s="148" t="s">
        <v>270</v>
      </c>
      <c r="B588" s="231" t="s">
        <v>659</v>
      </c>
      <c r="C588" s="148">
        <v>0</v>
      </c>
      <c r="D588" s="148">
        <v>0</v>
      </c>
      <c r="E588" s="148">
        <v>0</v>
      </c>
      <c r="F588" s="148">
        <v>0</v>
      </c>
      <c r="G588" s="148">
        <v>0</v>
      </c>
    </row>
    <row r="589" spans="1:7" ht="15.75" x14ac:dyDescent="0.25">
      <c r="A589" s="148" t="s">
        <v>264</v>
      </c>
      <c r="B589" s="231" t="s">
        <v>660</v>
      </c>
      <c r="C589" s="148">
        <v>0</v>
      </c>
      <c r="D589" s="148">
        <v>0</v>
      </c>
      <c r="E589" s="148">
        <v>0</v>
      </c>
      <c r="F589" s="148">
        <v>0</v>
      </c>
      <c r="G589" s="148">
        <v>0</v>
      </c>
    </row>
    <row r="590" spans="1:7" ht="15.75" x14ac:dyDescent="0.25">
      <c r="A590" s="148" t="s">
        <v>276</v>
      </c>
      <c r="B590" s="230" t="s">
        <v>711</v>
      </c>
      <c r="C590" s="148">
        <v>0</v>
      </c>
      <c r="D590" s="148">
        <v>0</v>
      </c>
      <c r="E590" s="148">
        <v>0</v>
      </c>
      <c r="F590" s="148">
        <v>0</v>
      </c>
      <c r="G590" s="148">
        <v>0</v>
      </c>
    </row>
    <row r="591" spans="1:7" ht="15.75" x14ac:dyDescent="0.25">
      <c r="A591" s="148" t="s">
        <v>512</v>
      </c>
      <c r="B591" s="153" t="s">
        <v>712</v>
      </c>
      <c r="C591" s="148">
        <v>0</v>
      </c>
      <c r="D591" s="148">
        <v>0</v>
      </c>
      <c r="E591" s="148">
        <v>0</v>
      </c>
      <c r="F591" s="148">
        <v>0</v>
      </c>
      <c r="G591" s="148">
        <v>0</v>
      </c>
    </row>
    <row r="592" spans="1:7" ht="15.75" x14ac:dyDescent="0.25">
      <c r="A592" s="148" t="s">
        <v>515</v>
      </c>
      <c r="B592" s="230" t="s">
        <v>713</v>
      </c>
      <c r="C592" s="148">
        <v>0</v>
      </c>
      <c r="D592" s="148">
        <v>0</v>
      </c>
      <c r="E592" s="148">
        <v>0</v>
      </c>
      <c r="F592" s="148">
        <v>0</v>
      </c>
      <c r="G592" s="148">
        <v>0</v>
      </c>
    </row>
    <row r="593" spans="1:7" ht="15.75" x14ac:dyDescent="0.25">
      <c r="A593" s="151" t="s">
        <v>274</v>
      </c>
      <c r="B593" s="153" t="s">
        <v>714</v>
      </c>
      <c r="C593" s="148">
        <v>0</v>
      </c>
      <c r="D593" s="148">
        <v>0</v>
      </c>
      <c r="E593" s="148">
        <v>0</v>
      </c>
      <c r="F593" s="148">
        <v>0</v>
      </c>
      <c r="G593" s="148">
        <v>0</v>
      </c>
    </row>
    <row r="594" spans="1:7" ht="15.75" x14ac:dyDescent="0.25">
      <c r="A594" s="148" t="s">
        <v>518</v>
      </c>
      <c r="B594" s="153" t="s">
        <v>715</v>
      </c>
      <c r="C594" s="148">
        <v>0</v>
      </c>
      <c r="D594" s="148">
        <v>0</v>
      </c>
      <c r="E594" s="148">
        <v>0</v>
      </c>
      <c r="F594" s="148">
        <v>0</v>
      </c>
      <c r="G594" s="148">
        <v>0</v>
      </c>
    </row>
    <row r="595" spans="1:7" ht="15.75" x14ac:dyDescent="0.25">
      <c r="A595" s="148" t="s">
        <v>520</v>
      </c>
      <c r="B595" s="231" t="s">
        <v>716</v>
      </c>
      <c r="C595" s="148">
        <v>0</v>
      </c>
      <c r="D595" s="148">
        <v>0</v>
      </c>
      <c r="E595" s="148">
        <v>0</v>
      </c>
      <c r="F595" s="148">
        <v>0</v>
      </c>
      <c r="G595" s="148">
        <v>0</v>
      </c>
    </row>
    <row r="596" spans="1:7" ht="15.75" x14ac:dyDescent="0.25">
      <c r="A596" s="148" t="s">
        <v>522</v>
      </c>
      <c r="B596" s="231" t="s">
        <v>717</v>
      </c>
      <c r="C596" s="148">
        <v>0</v>
      </c>
      <c r="D596" s="148">
        <v>0</v>
      </c>
      <c r="E596" s="148">
        <v>0</v>
      </c>
      <c r="F596" s="148">
        <v>0</v>
      </c>
      <c r="G596" s="148">
        <v>0</v>
      </c>
    </row>
    <row r="597" spans="1:7" ht="15.75" x14ac:dyDescent="0.25">
      <c r="A597" s="148" t="s">
        <v>524</v>
      </c>
      <c r="B597" s="231" t="s">
        <v>668</v>
      </c>
      <c r="C597" s="148">
        <v>0</v>
      </c>
      <c r="D597" s="148">
        <v>0</v>
      </c>
      <c r="E597" s="148">
        <v>0</v>
      </c>
      <c r="F597" s="148">
        <v>5608.66</v>
      </c>
      <c r="G597" s="148">
        <v>5608.66</v>
      </c>
    </row>
    <row r="598" spans="1:7" ht="15.75" x14ac:dyDescent="0.25">
      <c r="A598" s="148" t="s">
        <v>526</v>
      </c>
      <c r="B598" s="229" t="s">
        <v>669</v>
      </c>
      <c r="C598" s="148">
        <v>0</v>
      </c>
      <c r="D598" s="148">
        <v>0</v>
      </c>
      <c r="E598" s="148">
        <v>0</v>
      </c>
      <c r="F598" s="148">
        <v>0</v>
      </c>
      <c r="G598" s="148">
        <v>0</v>
      </c>
    </row>
    <row r="599" spans="1:7" ht="15.75" x14ac:dyDescent="0.25">
      <c r="A599" s="148" t="s">
        <v>528</v>
      </c>
      <c r="B599" s="229" t="s">
        <v>670</v>
      </c>
      <c r="C599" s="148">
        <v>0</v>
      </c>
      <c r="D599" s="148">
        <v>0</v>
      </c>
      <c r="E599" s="148">
        <v>0</v>
      </c>
      <c r="F599" s="148">
        <v>0</v>
      </c>
      <c r="G599" s="148">
        <v>0</v>
      </c>
    </row>
    <row r="600" spans="1:7" ht="15.75" x14ac:dyDescent="0.25">
      <c r="A600" s="148" t="s">
        <v>530</v>
      </c>
      <c r="B600" s="231" t="s">
        <v>718</v>
      </c>
      <c r="C600" s="148">
        <v>0</v>
      </c>
      <c r="D600" s="148">
        <v>0</v>
      </c>
      <c r="E600" s="148">
        <v>0</v>
      </c>
      <c r="F600" s="148">
        <v>0</v>
      </c>
      <c r="G600" s="148">
        <v>0</v>
      </c>
    </row>
    <row r="601" spans="1:7" ht="15.75" x14ac:dyDescent="0.25">
      <c r="A601" s="148" t="s">
        <v>672</v>
      </c>
      <c r="B601" s="231">
        <v>6825</v>
      </c>
      <c r="C601" s="148">
        <v>0</v>
      </c>
      <c r="D601" s="148">
        <v>0</v>
      </c>
      <c r="E601" s="148">
        <v>0</v>
      </c>
      <c r="F601" s="148">
        <v>0</v>
      </c>
      <c r="G601" s="148">
        <v>0</v>
      </c>
    </row>
    <row r="602" spans="1:7" ht="15.75" x14ac:dyDescent="0.25">
      <c r="A602" s="148" t="s">
        <v>535</v>
      </c>
      <c r="B602" s="231" t="s">
        <v>673</v>
      </c>
      <c r="C602" s="148">
        <v>587.30000000000007</v>
      </c>
      <c r="D602" s="148">
        <v>0</v>
      </c>
      <c r="E602" s="148">
        <v>587.30000000000007</v>
      </c>
      <c r="F602" s="148">
        <v>0</v>
      </c>
      <c r="G602" s="148">
        <v>587.30000000000007</v>
      </c>
    </row>
    <row r="603" spans="1:7" ht="15.75" x14ac:dyDescent="0.25">
      <c r="A603" s="148" t="s">
        <v>347</v>
      </c>
      <c r="B603" s="231" t="s">
        <v>674</v>
      </c>
      <c r="C603" s="148">
        <v>0</v>
      </c>
      <c r="D603" s="148">
        <v>0</v>
      </c>
      <c r="E603" s="148">
        <v>0</v>
      </c>
      <c r="F603" s="148">
        <v>0</v>
      </c>
      <c r="G603" s="148">
        <v>0</v>
      </c>
    </row>
    <row r="604" spans="1:7" ht="15.75" x14ac:dyDescent="0.25">
      <c r="A604" s="148" t="s">
        <v>538</v>
      </c>
      <c r="B604" s="231" t="s">
        <v>675</v>
      </c>
      <c r="C604" s="148">
        <v>329.13</v>
      </c>
      <c r="D604" s="148">
        <v>0</v>
      </c>
      <c r="E604" s="148">
        <v>329.13</v>
      </c>
      <c r="F604" s="148">
        <v>0</v>
      </c>
      <c r="G604" s="148">
        <v>329.13</v>
      </c>
    </row>
    <row r="605" spans="1:7" ht="15.75" x14ac:dyDescent="0.25">
      <c r="A605" s="148" t="s">
        <v>538</v>
      </c>
      <c r="B605" s="231" t="s">
        <v>719</v>
      </c>
      <c r="C605" s="148">
        <v>0</v>
      </c>
      <c r="D605" s="148">
        <v>0</v>
      </c>
      <c r="E605" s="148">
        <v>0</v>
      </c>
      <c r="F605" s="148">
        <v>0</v>
      </c>
      <c r="G605" s="148">
        <v>0</v>
      </c>
    </row>
    <row r="606" spans="1:7" ht="15.75" x14ac:dyDescent="0.25">
      <c r="A606" s="148" t="s">
        <v>541</v>
      </c>
      <c r="B606" s="153" t="s">
        <v>677</v>
      </c>
      <c r="C606" s="148">
        <v>208.43</v>
      </c>
      <c r="D606" s="148">
        <v>0</v>
      </c>
      <c r="E606" s="148">
        <v>208.43</v>
      </c>
      <c r="F606" s="148">
        <v>0</v>
      </c>
      <c r="G606" s="148">
        <v>208.43</v>
      </c>
    </row>
    <row r="607" spans="1:7" ht="15.75" x14ac:dyDescent="0.25">
      <c r="A607" s="148" t="s">
        <v>541</v>
      </c>
      <c r="B607" s="153" t="s">
        <v>720</v>
      </c>
      <c r="C607" s="148">
        <v>0</v>
      </c>
      <c r="D607" s="148">
        <v>0</v>
      </c>
      <c r="E607" s="148">
        <v>0</v>
      </c>
      <c r="F607" s="148">
        <v>0</v>
      </c>
      <c r="G607" s="148">
        <v>0</v>
      </c>
    </row>
    <row r="608" spans="1:7" ht="15.75" x14ac:dyDescent="0.25">
      <c r="A608" s="148" t="s">
        <v>544</v>
      </c>
      <c r="B608" s="231" t="s">
        <v>679</v>
      </c>
      <c r="C608" s="148">
        <v>44.91</v>
      </c>
      <c r="D608" s="148">
        <v>0</v>
      </c>
      <c r="E608" s="148">
        <v>44.91</v>
      </c>
      <c r="F608" s="148">
        <v>0</v>
      </c>
      <c r="G608" s="148">
        <v>44.91</v>
      </c>
    </row>
    <row r="609" spans="1:7" ht="15.75" x14ac:dyDescent="0.25">
      <c r="A609" s="148" t="s">
        <v>548</v>
      </c>
      <c r="B609" s="231" t="s">
        <v>722</v>
      </c>
      <c r="C609" s="148">
        <v>0</v>
      </c>
      <c r="D609" s="148">
        <v>0</v>
      </c>
      <c r="E609" s="148">
        <v>0</v>
      </c>
      <c r="F609" s="148">
        <v>0</v>
      </c>
      <c r="G609" s="148">
        <v>0</v>
      </c>
    </row>
    <row r="610" spans="1:7" ht="15.75" x14ac:dyDescent="0.25">
      <c r="A610" s="148" t="s">
        <v>553</v>
      </c>
      <c r="B610" s="231" t="s">
        <v>682</v>
      </c>
      <c r="C610" s="148">
        <v>0</v>
      </c>
      <c r="D610" s="148">
        <v>0</v>
      </c>
      <c r="E610" s="148">
        <v>0</v>
      </c>
      <c r="F610" s="148">
        <v>0</v>
      </c>
      <c r="G610" s="148">
        <v>0</v>
      </c>
    </row>
    <row r="611" spans="1:7" ht="15.75" x14ac:dyDescent="0.25">
      <c r="A611" s="148" t="s">
        <v>555</v>
      </c>
      <c r="B611" s="153" t="s">
        <v>723</v>
      </c>
      <c r="C611" s="148">
        <v>0</v>
      </c>
      <c r="D611" s="148">
        <v>0</v>
      </c>
      <c r="E611" s="148">
        <v>0</v>
      </c>
      <c r="F611" s="148">
        <v>0</v>
      </c>
      <c r="G611" s="148">
        <v>0</v>
      </c>
    </row>
    <row r="612" spans="1:7" ht="15.75" x14ac:dyDescent="0.25">
      <c r="A612" s="148" t="s">
        <v>557</v>
      </c>
      <c r="B612" s="153" t="s">
        <v>684</v>
      </c>
      <c r="C612" s="148">
        <v>0</v>
      </c>
      <c r="D612" s="148">
        <v>0</v>
      </c>
      <c r="E612" s="148">
        <v>0</v>
      </c>
      <c r="F612" s="148">
        <v>0</v>
      </c>
      <c r="G612" s="148">
        <v>0</v>
      </c>
    </row>
    <row r="613" spans="1:7" ht="15.75" x14ac:dyDescent="0.25">
      <c r="A613" s="148" t="s">
        <v>559</v>
      </c>
      <c r="B613" s="153" t="s">
        <v>685</v>
      </c>
      <c r="C613" s="148">
        <v>0</v>
      </c>
      <c r="D613" s="148">
        <v>0</v>
      </c>
      <c r="E613" s="148">
        <v>0</v>
      </c>
      <c r="F613" s="148">
        <v>0</v>
      </c>
      <c r="G613" s="148">
        <v>0</v>
      </c>
    </row>
    <row r="614" spans="1:7" ht="15.75" x14ac:dyDescent="0.25">
      <c r="A614" s="148" t="s">
        <v>561</v>
      </c>
      <c r="B614" s="153" t="s">
        <v>724</v>
      </c>
      <c r="C614" s="148">
        <v>0</v>
      </c>
      <c r="D614" s="148">
        <v>0</v>
      </c>
      <c r="E614" s="148">
        <v>0</v>
      </c>
      <c r="F614" s="148">
        <v>0</v>
      </c>
      <c r="G614" s="148">
        <v>0</v>
      </c>
    </row>
    <row r="615" spans="1:7" ht="15.75" x14ac:dyDescent="0.25">
      <c r="A615" s="148" t="s">
        <v>563</v>
      </c>
      <c r="B615" s="153" t="s">
        <v>725</v>
      </c>
      <c r="C615" s="148">
        <v>0</v>
      </c>
      <c r="D615" s="148">
        <v>0</v>
      </c>
      <c r="E615" s="148">
        <v>0</v>
      </c>
      <c r="F615" s="148">
        <v>0</v>
      </c>
      <c r="G615" s="148">
        <v>0</v>
      </c>
    </row>
    <row r="616" spans="1:7" ht="15.75" x14ac:dyDescent="0.25">
      <c r="A616" s="148" t="s">
        <v>566</v>
      </c>
      <c r="B616" s="153" t="s">
        <v>726</v>
      </c>
      <c r="C616" s="148">
        <v>0</v>
      </c>
      <c r="D616" s="148">
        <v>0</v>
      </c>
      <c r="E616" s="148">
        <v>0</v>
      </c>
      <c r="F616" s="148">
        <v>0</v>
      </c>
      <c r="G616" s="148">
        <v>0</v>
      </c>
    </row>
    <row r="617" spans="1:7" ht="15.75" x14ac:dyDescent="0.25">
      <c r="A617" s="148" t="s">
        <v>566</v>
      </c>
      <c r="B617" s="153" t="s">
        <v>727</v>
      </c>
      <c r="C617" s="148">
        <v>6580090.3399999999</v>
      </c>
      <c r="D617" s="148">
        <v>119508.45000000019</v>
      </c>
      <c r="E617" s="148">
        <v>6699598.79</v>
      </c>
      <c r="F617" s="148">
        <v>3617111</v>
      </c>
      <c r="G617" s="148">
        <v>10316709.789999999</v>
      </c>
    </row>
    <row r="618" spans="1:7" ht="15.75" x14ac:dyDescent="0.25">
      <c r="A618" s="148" t="s">
        <v>567</v>
      </c>
      <c r="B618" s="230" t="s">
        <v>587</v>
      </c>
      <c r="C618" s="148">
        <v>0</v>
      </c>
      <c r="D618" s="148">
        <v>0</v>
      </c>
      <c r="E618" s="148">
        <v>0</v>
      </c>
      <c r="F618" s="148">
        <v>0</v>
      </c>
      <c r="G618" s="148">
        <v>0</v>
      </c>
    </row>
    <row r="619" spans="1:7" ht="15.75" x14ac:dyDescent="0.25">
      <c r="A619" s="148" t="s">
        <v>569</v>
      </c>
      <c r="B619" s="230" t="s">
        <v>570</v>
      </c>
      <c r="C619" s="148"/>
      <c r="D619" s="148">
        <v>0</v>
      </c>
      <c r="E619" s="148">
        <v>0</v>
      </c>
      <c r="F619" s="148">
        <v>0</v>
      </c>
      <c r="G619" s="148">
        <v>0</v>
      </c>
    </row>
    <row r="620" spans="1:7" ht="15.75" x14ac:dyDescent="0.25">
      <c r="A620" s="148" t="s">
        <v>690</v>
      </c>
      <c r="B620" s="148"/>
      <c r="C620" s="148"/>
      <c r="D620" s="148">
        <v>0</v>
      </c>
      <c r="E620" s="148">
        <v>0</v>
      </c>
      <c r="F620" s="148">
        <v>0</v>
      </c>
      <c r="G620" s="148">
        <v>0</v>
      </c>
    </row>
    <row r="621" spans="1:7" ht="15.75" x14ac:dyDescent="0.25">
      <c r="A621" s="148" t="s">
        <v>572</v>
      </c>
      <c r="B621" s="148"/>
      <c r="C621" s="148"/>
      <c r="D621" s="148">
        <v>0</v>
      </c>
      <c r="E621" s="148">
        <v>0</v>
      </c>
      <c r="F621" s="148">
        <v>0</v>
      </c>
      <c r="G621" s="148">
        <v>0</v>
      </c>
    </row>
    <row r="622" spans="1:7" ht="15.75" x14ac:dyDescent="0.25">
      <c r="A622" s="148" t="s">
        <v>728</v>
      </c>
      <c r="B622" s="230"/>
      <c r="C622" s="148"/>
      <c r="D622" s="148">
        <v>0</v>
      </c>
      <c r="E622" s="148">
        <v>0</v>
      </c>
      <c r="F622" s="148">
        <v>0</v>
      </c>
      <c r="G622" s="148">
        <v>0</v>
      </c>
    </row>
    <row r="623" spans="1:7" ht="15.75" x14ac:dyDescent="0.25">
      <c r="A623" s="148" t="s">
        <v>574</v>
      </c>
      <c r="B623" s="148"/>
      <c r="C623" s="148"/>
      <c r="D623" s="148">
        <v>0</v>
      </c>
      <c r="E623" s="148">
        <v>0</v>
      </c>
      <c r="F623" s="148">
        <v>0</v>
      </c>
      <c r="G623" s="148">
        <v>0</v>
      </c>
    </row>
    <row r="624" spans="1:7" ht="15.75" x14ac:dyDescent="0.25">
      <c r="A624" s="148" t="s">
        <v>575</v>
      </c>
      <c r="B624" s="148"/>
      <c r="C624" s="148"/>
      <c r="D624" s="148">
        <v>0</v>
      </c>
      <c r="E624" s="148">
        <v>0</v>
      </c>
      <c r="F624" s="148">
        <v>0</v>
      </c>
      <c r="G624" s="148">
        <v>0</v>
      </c>
    </row>
    <row r="625" spans="1:7" ht="15.75" x14ac:dyDescent="0.25">
      <c r="A625" s="148"/>
      <c r="B625" s="148"/>
      <c r="C625" s="152" t="s">
        <v>577</v>
      </c>
      <c r="D625" s="152" t="s">
        <v>577</v>
      </c>
      <c r="E625" s="152" t="s">
        <v>577</v>
      </c>
      <c r="F625" s="152" t="s">
        <v>577</v>
      </c>
      <c r="G625" s="152" t="s">
        <v>577</v>
      </c>
    </row>
    <row r="626" spans="1:7" ht="15.75" x14ac:dyDescent="0.25">
      <c r="A626" s="148" t="s">
        <v>578</v>
      </c>
      <c r="B626" s="162"/>
      <c r="C626" s="148">
        <v>6931016.8499999996</v>
      </c>
      <c r="D626" s="148">
        <v>119508.45000000019</v>
      </c>
      <c r="E626" s="148">
        <v>7050525.2999999998</v>
      </c>
      <c r="F626" s="148">
        <v>3622719.66</v>
      </c>
      <c r="G626" s="148">
        <v>10673244.959999999</v>
      </c>
    </row>
    <row r="627" spans="1:7" ht="15.75" x14ac:dyDescent="0.25">
      <c r="A627" s="148"/>
      <c r="B627" s="162"/>
      <c r="C627" s="152" t="s">
        <v>397</v>
      </c>
      <c r="D627" s="152" t="s">
        <v>397</v>
      </c>
      <c r="E627" s="152" t="s">
        <v>397</v>
      </c>
      <c r="F627" s="152" t="s">
        <v>397</v>
      </c>
      <c r="G627" s="152" t="s">
        <v>397</v>
      </c>
    </row>
    <row r="628" spans="1:7" ht="15.75" x14ac:dyDescent="0.25">
      <c r="A628" s="148"/>
      <c r="B628" s="162"/>
      <c r="C628" s="152"/>
      <c r="D628" s="152"/>
      <c r="E628" s="152"/>
      <c r="F628" s="152"/>
      <c r="G628" s="152"/>
    </row>
    <row r="630" spans="1:7" ht="15.75" x14ac:dyDescent="0.25">
      <c r="A630" s="148"/>
      <c r="B630" s="148"/>
      <c r="C630" s="148" t="s">
        <v>394</v>
      </c>
      <c r="D630" s="148"/>
      <c r="E630" s="148"/>
      <c r="F630" s="148"/>
      <c r="G630" s="148"/>
    </row>
    <row r="631" spans="1:7" ht="15.75" x14ac:dyDescent="0.25">
      <c r="A631" s="148"/>
      <c r="B631" s="148"/>
      <c r="C631" s="148" t="s">
        <v>395</v>
      </c>
      <c r="D631" s="148"/>
      <c r="E631" s="148"/>
      <c r="F631" s="148"/>
      <c r="G631" s="148"/>
    </row>
    <row r="632" spans="1:7" ht="15.75" x14ac:dyDescent="0.25">
      <c r="A632" s="148" t="s">
        <v>596</v>
      </c>
      <c r="B632" s="148"/>
      <c r="C632" s="153" t="s">
        <v>691</v>
      </c>
      <c r="D632" s="148"/>
      <c r="E632" s="148"/>
      <c r="F632" s="148"/>
      <c r="G632" s="148"/>
    </row>
    <row r="633" spans="1:7" ht="15.75" x14ac:dyDescent="0.25">
      <c r="A633" s="152" t="s">
        <v>397</v>
      </c>
      <c r="B633" s="160" t="s">
        <v>397</v>
      </c>
      <c r="C633" s="160" t="s">
        <v>397</v>
      </c>
      <c r="D633" s="160" t="s">
        <v>397</v>
      </c>
      <c r="E633" s="160" t="s">
        <v>397</v>
      </c>
      <c r="F633" s="160" t="s">
        <v>397</v>
      </c>
      <c r="G633" s="160" t="s">
        <v>397</v>
      </c>
    </row>
    <row r="634" spans="1:7" ht="15.75" x14ac:dyDescent="0.25">
      <c r="A634" s="148" t="s">
        <v>398</v>
      </c>
      <c r="B634" s="162"/>
      <c r="C634" s="150" t="s">
        <v>185</v>
      </c>
      <c r="D634" s="150" t="s">
        <v>185</v>
      </c>
      <c r="E634" s="150" t="s">
        <v>399</v>
      </c>
      <c r="F634" s="150" t="s">
        <v>185</v>
      </c>
      <c r="G634" s="150" t="s">
        <v>400</v>
      </c>
    </row>
    <row r="635" spans="1:7" ht="15.75" x14ac:dyDescent="0.25">
      <c r="A635" s="148"/>
      <c r="B635" s="162"/>
      <c r="C635" s="150" t="s">
        <v>401</v>
      </c>
      <c r="D635" s="150" t="s">
        <v>402</v>
      </c>
      <c r="E635" s="150" t="s">
        <v>402</v>
      </c>
      <c r="F635" s="150" t="s">
        <v>403</v>
      </c>
      <c r="G635" s="150" t="s">
        <v>404</v>
      </c>
    </row>
    <row r="636" spans="1:7" ht="15.75" x14ac:dyDescent="0.25">
      <c r="A636" s="148"/>
      <c r="B636" s="162"/>
      <c r="C636" s="150" t="s">
        <v>405</v>
      </c>
      <c r="D636" s="150" t="s">
        <v>406</v>
      </c>
      <c r="E636" s="148"/>
      <c r="F636" s="150" t="s">
        <v>406</v>
      </c>
      <c r="G636" s="150" t="s">
        <v>407</v>
      </c>
    </row>
    <row r="637" spans="1:7" ht="15.75" x14ac:dyDescent="0.25">
      <c r="A637" s="152" t="s">
        <v>397</v>
      </c>
      <c r="B637" s="160" t="s">
        <v>397</v>
      </c>
      <c r="C637" s="160" t="s">
        <v>397</v>
      </c>
      <c r="D637" s="160" t="s">
        <v>397</v>
      </c>
      <c r="E637" s="160" t="s">
        <v>397</v>
      </c>
      <c r="F637" s="160" t="s">
        <v>397</v>
      </c>
      <c r="G637" s="160" t="s">
        <v>397</v>
      </c>
    </row>
    <row r="638" spans="1:7" ht="15.75" x14ac:dyDescent="0.25">
      <c r="A638" s="148" t="s">
        <v>408</v>
      </c>
      <c r="B638" s="229" t="s">
        <v>409</v>
      </c>
      <c r="C638" s="148">
        <v>0</v>
      </c>
      <c r="D638" s="148">
        <v>0</v>
      </c>
      <c r="E638" s="148">
        <v>0</v>
      </c>
      <c r="F638" s="148">
        <v>0</v>
      </c>
      <c r="G638" s="148">
        <v>0</v>
      </c>
    </row>
    <row r="639" spans="1:7" ht="15.75" x14ac:dyDescent="0.25">
      <c r="A639" s="148" t="s">
        <v>410</v>
      </c>
      <c r="B639" s="231" t="s">
        <v>612</v>
      </c>
      <c r="C639" s="148">
        <v>0</v>
      </c>
      <c r="D639" s="148">
        <v>0</v>
      </c>
      <c r="E639" s="148">
        <v>0</v>
      </c>
      <c r="F639" s="148">
        <v>0</v>
      </c>
      <c r="G639" s="148">
        <v>0</v>
      </c>
    </row>
    <row r="640" spans="1:7" ht="15.75" x14ac:dyDescent="0.25">
      <c r="A640" s="148" t="s">
        <v>413</v>
      </c>
      <c r="B640" s="231" t="s">
        <v>613</v>
      </c>
      <c r="C640" s="148">
        <v>0</v>
      </c>
      <c r="D640" s="148">
        <v>0</v>
      </c>
      <c r="E640" s="148">
        <v>0</v>
      </c>
      <c r="F640" s="148">
        <v>0</v>
      </c>
      <c r="G640" s="148">
        <v>0</v>
      </c>
    </row>
    <row r="641" spans="1:7" ht="15.75" x14ac:dyDescent="0.25">
      <c r="A641" s="148" t="s">
        <v>415</v>
      </c>
      <c r="B641" s="231" t="s">
        <v>614</v>
      </c>
      <c r="C641" s="148">
        <v>0</v>
      </c>
      <c r="D641" s="148">
        <v>0</v>
      </c>
      <c r="E641" s="148">
        <v>0</v>
      </c>
      <c r="F641" s="148">
        <v>0</v>
      </c>
      <c r="G641" s="148">
        <v>0</v>
      </c>
    </row>
    <row r="642" spans="1:7" ht="15.75" x14ac:dyDescent="0.25">
      <c r="A642" s="148" t="s">
        <v>417</v>
      </c>
      <c r="B642" s="153" t="s">
        <v>615</v>
      </c>
      <c r="C642" s="148">
        <v>0</v>
      </c>
      <c r="D642" s="148">
        <v>0</v>
      </c>
      <c r="E642" s="148">
        <v>0</v>
      </c>
      <c r="F642" s="148">
        <v>0</v>
      </c>
      <c r="G642" s="148">
        <v>0</v>
      </c>
    </row>
    <row r="643" spans="1:7" ht="15.75" x14ac:dyDescent="0.25">
      <c r="A643" s="148" t="s">
        <v>419</v>
      </c>
      <c r="B643" s="231" t="s">
        <v>616</v>
      </c>
      <c r="C643" s="148">
        <v>0</v>
      </c>
      <c r="D643" s="148">
        <v>0</v>
      </c>
      <c r="E643" s="148">
        <v>0</v>
      </c>
      <c r="F643" s="148">
        <v>0</v>
      </c>
      <c r="G643" s="148">
        <v>0</v>
      </c>
    </row>
    <row r="644" spans="1:7" ht="15.75" x14ac:dyDescent="0.25">
      <c r="A644" s="148" t="s">
        <v>421</v>
      </c>
      <c r="B644" s="153" t="s">
        <v>617</v>
      </c>
      <c r="C644" s="148">
        <v>0</v>
      </c>
      <c r="D644" s="148">
        <v>0</v>
      </c>
      <c r="E644" s="148">
        <v>0</v>
      </c>
      <c r="F644" s="148">
        <v>0</v>
      </c>
      <c r="G644" s="148">
        <v>0</v>
      </c>
    </row>
    <row r="645" spans="1:7" ht="15.75" x14ac:dyDescent="0.25">
      <c r="A645" s="148" t="s">
        <v>423</v>
      </c>
      <c r="B645" s="153" t="s">
        <v>618</v>
      </c>
      <c r="C645" s="148">
        <v>0</v>
      </c>
      <c r="D645" s="148">
        <v>0</v>
      </c>
      <c r="E645" s="148">
        <v>0</v>
      </c>
      <c r="F645" s="148">
        <v>0</v>
      </c>
      <c r="G645" s="148">
        <v>0</v>
      </c>
    </row>
    <row r="646" spans="1:7" ht="15.75" x14ac:dyDescent="0.25">
      <c r="A646" s="148" t="s">
        <v>605</v>
      </c>
      <c r="B646" s="232" t="s">
        <v>619</v>
      </c>
      <c r="C646" s="148">
        <v>0</v>
      </c>
      <c r="D646" s="148">
        <v>0</v>
      </c>
      <c r="E646" s="148">
        <v>0</v>
      </c>
      <c r="F646" s="148">
        <v>0</v>
      </c>
      <c r="G646" s="148">
        <v>0</v>
      </c>
    </row>
    <row r="647" spans="1:7" ht="15.75" x14ac:dyDescent="0.25">
      <c r="A647" s="148" t="s">
        <v>429</v>
      </c>
      <c r="B647" s="231" t="s">
        <v>620</v>
      </c>
      <c r="C647" s="148">
        <v>1560.35</v>
      </c>
      <c r="D647" s="148">
        <v>0</v>
      </c>
      <c r="E647" s="148">
        <v>1560.35</v>
      </c>
      <c r="F647" s="148">
        <v>0</v>
      </c>
      <c r="G647" s="148">
        <v>1560.35</v>
      </c>
    </row>
    <row r="648" spans="1:7" ht="15.75" x14ac:dyDescent="0.25">
      <c r="A648" s="148" t="s">
        <v>432</v>
      </c>
      <c r="B648" s="231" t="s">
        <v>621</v>
      </c>
      <c r="C648" s="148">
        <v>0</v>
      </c>
      <c r="D648" s="148">
        <v>0</v>
      </c>
      <c r="E648" s="148">
        <v>0</v>
      </c>
      <c r="F648" s="148">
        <v>0</v>
      </c>
      <c r="G648" s="148">
        <v>0</v>
      </c>
    </row>
    <row r="649" spans="1:7" ht="15.75" x14ac:dyDescent="0.25">
      <c r="A649" s="148" t="s">
        <v>692</v>
      </c>
      <c r="B649" s="231" t="s">
        <v>622</v>
      </c>
      <c r="C649" s="148">
        <v>22960</v>
      </c>
      <c r="D649" s="148">
        <v>0</v>
      </c>
      <c r="E649" s="148">
        <v>22960</v>
      </c>
      <c r="F649" s="148">
        <v>0</v>
      </c>
      <c r="G649" s="148">
        <v>22960</v>
      </c>
    </row>
    <row r="650" spans="1:7" ht="15.75" x14ac:dyDescent="0.25">
      <c r="A650" s="148" t="s">
        <v>284</v>
      </c>
      <c r="B650" s="153" t="s">
        <v>693</v>
      </c>
      <c r="C650" s="148">
        <v>0</v>
      </c>
      <c r="D650" s="148">
        <v>0</v>
      </c>
      <c r="E650" s="148">
        <v>0</v>
      </c>
      <c r="F650" s="148">
        <v>0</v>
      </c>
      <c r="G650" s="148">
        <v>0</v>
      </c>
    </row>
    <row r="651" spans="1:7" ht="15.75" x14ac:dyDescent="0.25">
      <c r="A651" s="151" t="s">
        <v>436</v>
      </c>
      <c r="B651" s="153" t="s">
        <v>624</v>
      </c>
      <c r="C651" s="148">
        <v>0</v>
      </c>
      <c r="D651" s="148">
        <v>0</v>
      </c>
      <c r="E651" s="148">
        <v>0</v>
      </c>
      <c r="F651" s="148">
        <v>0</v>
      </c>
      <c r="G651" s="148">
        <v>0</v>
      </c>
    </row>
    <row r="652" spans="1:7" ht="15.75" x14ac:dyDescent="0.25">
      <c r="A652" s="151" t="s">
        <v>438</v>
      </c>
      <c r="B652" s="153" t="s">
        <v>694</v>
      </c>
      <c r="C652" s="148">
        <v>0</v>
      </c>
      <c r="D652" s="148">
        <v>0</v>
      </c>
      <c r="E652" s="148">
        <v>0</v>
      </c>
      <c r="F652" s="148">
        <v>0</v>
      </c>
      <c r="G652" s="148">
        <v>0</v>
      </c>
    </row>
    <row r="653" spans="1:7" ht="15.75" x14ac:dyDescent="0.25">
      <c r="A653" s="148" t="s">
        <v>440</v>
      </c>
      <c r="B653" s="153" t="s">
        <v>625</v>
      </c>
      <c r="C653" s="148">
        <v>0</v>
      </c>
      <c r="D653" s="148">
        <v>0</v>
      </c>
      <c r="E653" s="148">
        <v>0</v>
      </c>
      <c r="F653" s="148">
        <v>0</v>
      </c>
      <c r="G653" s="148">
        <v>0</v>
      </c>
    </row>
    <row r="654" spans="1:7" ht="15.75" x14ac:dyDescent="0.25">
      <c r="A654" s="148" t="s">
        <v>442</v>
      </c>
      <c r="B654" s="153" t="s">
        <v>626</v>
      </c>
      <c r="C654" s="148">
        <v>0</v>
      </c>
      <c r="D654" s="148">
        <v>0</v>
      </c>
      <c r="E654" s="148">
        <v>0</v>
      </c>
      <c r="F654" s="148">
        <v>0</v>
      </c>
      <c r="G654" s="148">
        <v>0</v>
      </c>
    </row>
    <row r="655" spans="1:7" ht="15.75" x14ac:dyDescent="0.25">
      <c r="A655" s="148" t="s">
        <v>444</v>
      </c>
      <c r="B655" s="153" t="s">
        <v>695</v>
      </c>
      <c r="C655" s="148">
        <v>22653.22</v>
      </c>
      <c r="D655" s="148">
        <v>0</v>
      </c>
      <c r="E655" s="148">
        <v>22653.22</v>
      </c>
      <c r="F655" s="148">
        <v>0</v>
      </c>
      <c r="G655" s="148">
        <v>22653.22</v>
      </c>
    </row>
    <row r="656" spans="1:7" ht="15.75" x14ac:dyDescent="0.25">
      <c r="A656" s="148" t="s">
        <v>446</v>
      </c>
      <c r="B656" s="153" t="s">
        <v>696</v>
      </c>
      <c r="C656" s="148">
        <v>0</v>
      </c>
      <c r="D656" s="148">
        <v>0</v>
      </c>
      <c r="E656" s="148">
        <v>0</v>
      </c>
      <c r="F656" s="148">
        <v>0</v>
      </c>
      <c r="G656" s="148">
        <v>0</v>
      </c>
    </row>
    <row r="657" spans="1:7" ht="15.75" x14ac:dyDescent="0.25">
      <c r="A657" s="148" t="s">
        <v>448</v>
      </c>
      <c r="B657" s="153" t="s">
        <v>697</v>
      </c>
      <c r="C657" s="148">
        <v>0</v>
      </c>
      <c r="D657" s="148">
        <v>0</v>
      </c>
      <c r="E657" s="148">
        <v>0</v>
      </c>
      <c r="F657" s="148">
        <v>0</v>
      </c>
      <c r="G657" s="148">
        <v>0</v>
      </c>
    </row>
    <row r="658" spans="1:7" ht="15.75" x14ac:dyDescent="0.25">
      <c r="A658" s="148" t="s">
        <v>450</v>
      </c>
      <c r="B658" s="231" t="s">
        <v>698</v>
      </c>
      <c r="C658" s="148">
        <v>0</v>
      </c>
      <c r="D658" s="148">
        <v>0</v>
      </c>
      <c r="E658" s="148">
        <v>0</v>
      </c>
      <c r="F658" s="148">
        <v>0</v>
      </c>
      <c r="G658" s="148">
        <v>0</v>
      </c>
    </row>
    <row r="659" spans="1:7" ht="15.75" x14ac:dyDescent="0.25">
      <c r="A659" s="148" t="s">
        <v>452</v>
      </c>
      <c r="B659" s="231" t="s">
        <v>631</v>
      </c>
      <c r="C659" s="148">
        <v>0</v>
      </c>
      <c r="D659" s="148">
        <v>0</v>
      </c>
      <c r="E659" s="148">
        <v>0</v>
      </c>
      <c r="F659" s="148">
        <v>0</v>
      </c>
      <c r="G659" s="148">
        <v>0</v>
      </c>
    </row>
    <row r="660" spans="1:7" ht="15.75" x14ac:dyDescent="0.25">
      <c r="A660" s="148" t="s">
        <v>454</v>
      </c>
      <c r="B660" s="153" t="s">
        <v>699</v>
      </c>
      <c r="C660" s="148">
        <v>0</v>
      </c>
      <c r="D660" s="148">
        <v>0</v>
      </c>
      <c r="E660" s="148">
        <v>0</v>
      </c>
      <c r="F660" s="148">
        <v>0</v>
      </c>
      <c r="G660" s="148">
        <v>0</v>
      </c>
    </row>
    <row r="661" spans="1:7" ht="15.75" x14ac:dyDescent="0.25">
      <c r="A661" s="148" t="s">
        <v>456</v>
      </c>
      <c r="B661" s="153" t="s">
        <v>633</v>
      </c>
      <c r="C661" s="148">
        <v>0</v>
      </c>
      <c r="D661" s="148">
        <v>0</v>
      </c>
      <c r="E661" s="148">
        <v>0</v>
      </c>
      <c r="F661" s="148">
        <v>0</v>
      </c>
      <c r="G661" s="148">
        <v>0</v>
      </c>
    </row>
    <row r="662" spans="1:7" ht="15.75" x14ac:dyDescent="0.25">
      <c r="A662" s="148" t="s">
        <v>458</v>
      </c>
      <c r="B662" s="231" t="s">
        <v>700</v>
      </c>
      <c r="C662" s="148">
        <v>100.4</v>
      </c>
      <c r="D662" s="148">
        <v>0</v>
      </c>
      <c r="E662" s="148">
        <v>100.4</v>
      </c>
      <c r="F662" s="148">
        <v>0</v>
      </c>
      <c r="G662" s="148">
        <v>100.4</v>
      </c>
    </row>
    <row r="663" spans="1:7" ht="15.75" x14ac:dyDescent="0.25">
      <c r="A663" s="148" t="s">
        <v>460</v>
      </c>
      <c r="B663" s="231" t="s">
        <v>701</v>
      </c>
      <c r="C663" s="148">
        <v>117314.15</v>
      </c>
      <c r="D663" s="148">
        <v>0</v>
      </c>
      <c r="E663" s="148">
        <v>117314.15</v>
      </c>
      <c r="F663" s="148">
        <v>0</v>
      </c>
      <c r="G663" s="148">
        <v>117314.15</v>
      </c>
    </row>
    <row r="664" spans="1:7" ht="15.75" x14ac:dyDescent="0.25">
      <c r="A664" s="148" t="s">
        <v>462</v>
      </c>
      <c r="B664" s="153" t="s">
        <v>463</v>
      </c>
      <c r="C664" s="148">
        <v>0</v>
      </c>
      <c r="D664" s="148">
        <v>0</v>
      </c>
      <c r="E664" s="148">
        <v>0</v>
      </c>
      <c r="F664" s="148">
        <v>0</v>
      </c>
      <c r="G664" s="148">
        <v>0</v>
      </c>
    </row>
    <row r="665" spans="1:7" ht="15.75" x14ac:dyDescent="0.25">
      <c r="A665" s="148" t="s">
        <v>464</v>
      </c>
      <c r="B665" s="231" t="s">
        <v>637</v>
      </c>
      <c r="C665" s="148">
        <v>0</v>
      </c>
      <c r="D665" s="148">
        <v>0</v>
      </c>
      <c r="E665" s="148">
        <v>0</v>
      </c>
      <c r="F665" s="148">
        <v>0</v>
      </c>
      <c r="G665" s="148">
        <v>0</v>
      </c>
    </row>
    <row r="666" spans="1:7" ht="15.75" x14ac:dyDescent="0.25">
      <c r="A666" s="148" t="s">
        <v>466</v>
      </c>
      <c r="B666" s="153" t="s">
        <v>702</v>
      </c>
      <c r="C666" s="148">
        <v>0</v>
      </c>
      <c r="D666" s="148">
        <v>0</v>
      </c>
      <c r="E666" s="148">
        <v>0</v>
      </c>
      <c r="F666" s="148">
        <v>0</v>
      </c>
      <c r="G666" s="148">
        <v>0</v>
      </c>
    </row>
    <row r="667" spans="1:7" ht="15.75" x14ac:dyDescent="0.25">
      <c r="A667" s="148" t="s">
        <v>468</v>
      </c>
      <c r="B667" s="153" t="s">
        <v>703</v>
      </c>
      <c r="C667" s="148">
        <v>0</v>
      </c>
      <c r="D667" s="148">
        <v>0</v>
      </c>
      <c r="E667" s="148">
        <v>0</v>
      </c>
      <c r="F667" s="148">
        <v>0</v>
      </c>
      <c r="G667" s="148">
        <v>0</v>
      </c>
    </row>
    <row r="668" spans="1:7" ht="15.75" x14ac:dyDescent="0.25">
      <c r="A668" s="148" t="s">
        <v>470</v>
      </c>
      <c r="B668" s="153" t="s">
        <v>640</v>
      </c>
      <c r="C668" s="148">
        <v>0</v>
      </c>
      <c r="D668" s="148">
        <v>0</v>
      </c>
      <c r="E668" s="148">
        <v>0</v>
      </c>
      <c r="F668" s="148">
        <v>0</v>
      </c>
      <c r="G668" s="148">
        <v>0</v>
      </c>
    </row>
    <row r="669" spans="1:7" ht="15.75" x14ac:dyDescent="0.25">
      <c r="A669" s="148" t="s">
        <v>472</v>
      </c>
      <c r="B669" s="153" t="s">
        <v>704</v>
      </c>
      <c r="C669" s="148">
        <v>0</v>
      </c>
      <c r="D669" s="148">
        <v>0</v>
      </c>
      <c r="E669" s="148">
        <v>0</v>
      </c>
      <c r="F669" s="148">
        <v>0</v>
      </c>
      <c r="G669" s="148">
        <v>0</v>
      </c>
    </row>
    <row r="670" spans="1:7" ht="15.75" x14ac:dyDescent="0.25">
      <c r="A670" s="148" t="s">
        <v>474</v>
      </c>
      <c r="B670" s="153" t="s">
        <v>475</v>
      </c>
      <c r="C670" s="148">
        <v>0</v>
      </c>
      <c r="D670" s="148">
        <v>0</v>
      </c>
      <c r="E670" s="148">
        <v>0</v>
      </c>
      <c r="F670" s="148">
        <v>0</v>
      </c>
      <c r="G670" s="148">
        <v>0</v>
      </c>
    </row>
    <row r="671" spans="1:7" ht="15.75" x14ac:dyDescent="0.25">
      <c r="A671" s="148" t="s">
        <v>476</v>
      </c>
      <c r="B671" s="153" t="s">
        <v>705</v>
      </c>
      <c r="C671" s="148">
        <v>0</v>
      </c>
      <c r="D671" s="148">
        <v>0</v>
      </c>
      <c r="E671" s="148">
        <v>0</v>
      </c>
      <c r="F671" s="148">
        <v>0</v>
      </c>
      <c r="G671" s="148">
        <v>0</v>
      </c>
    </row>
    <row r="672" spans="1:7" ht="15.75" x14ac:dyDescent="0.25">
      <c r="A672" s="148" t="s">
        <v>478</v>
      </c>
      <c r="B672" s="153" t="s">
        <v>644</v>
      </c>
      <c r="C672" s="148">
        <v>201.94</v>
      </c>
      <c r="D672" s="148">
        <v>0</v>
      </c>
      <c r="E672" s="148">
        <v>201.94</v>
      </c>
      <c r="F672" s="148">
        <v>0</v>
      </c>
      <c r="G672" s="148">
        <v>201.94</v>
      </c>
    </row>
    <row r="673" spans="1:7" ht="15.75" x14ac:dyDescent="0.25">
      <c r="A673" s="148" t="s">
        <v>481</v>
      </c>
      <c r="B673" s="231" t="s">
        <v>706</v>
      </c>
      <c r="C673" s="148">
        <v>117824.92</v>
      </c>
      <c r="D673" s="148">
        <v>0</v>
      </c>
      <c r="E673" s="148">
        <v>117824.92</v>
      </c>
      <c r="F673" s="148">
        <v>0</v>
      </c>
      <c r="G673" s="148">
        <v>117824.92</v>
      </c>
    </row>
    <row r="674" spans="1:7" ht="15.75" x14ac:dyDescent="0.25">
      <c r="A674" s="148" t="s">
        <v>481</v>
      </c>
      <c r="B674" s="231" t="s">
        <v>707</v>
      </c>
      <c r="C674" s="148">
        <v>0</v>
      </c>
      <c r="D674" s="148">
        <v>0</v>
      </c>
      <c r="E674" s="148">
        <v>0</v>
      </c>
      <c r="F674" s="148">
        <v>0</v>
      </c>
      <c r="G674" s="148">
        <v>0</v>
      </c>
    </row>
    <row r="675" spans="1:7" ht="15.75" x14ac:dyDescent="0.25">
      <c r="A675" s="148" t="s">
        <v>485</v>
      </c>
      <c r="B675" s="231" t="s">
        <v>646</v>
      </c>
      <c r="C675" s="148">
        <v>375.85</v>
      </c>
      <c r="D675" s="148">
        <v>0</v>
      </c>
      <c r="E675" s="148">
        <v>375.85</v>
      </c>
      <c r="F675" s="148">
        <v>0</v>
      </c>
      <c r="G675" s="148">
        <v>375.85</v>
      </c>
    </row>
    <row r="676" spans="1:7" ht="15.75" x14ac:dyDescent="0.25">
      <c r="A676" s="148" t="s">
        <v>248</v>
      </c>
      <c r="B676" s="231" t="s">
        <v>647</v>
      </c>
      <c r="C676" s="148">
        <v>104214.73000000001</v>
      </c>
      <c r="D676" s="148">
        <v>0</v>
      </c>
      <c r="E676" s="148">
        <v>104214.73000000001</v>
      </c>
      <c r="F676" s="148">
        <v>0</v>
      </c>
      <c r="G676" s="148">
        <v>104214.73000000001</v>
      </c>
    </row>
    <row r="677" spans="1:7" ht="15.75" x14ac:dyDescent="0.25">
      <c r="A677" s="148" t="s">
        <v>248</v>
      </c>
      <c r="B677" s="231" t="s">
        <v>708</v>
      </c>
      <c r="C677" s="148">
        <v>0</v>
      </c>
      <c r="D677" s="148">
        <v>0</v>
      </c>
      <c r="E677" s="148">
        <v>0</v>
      </c>
      <c r="F677" s="148">
        <v>0</v>
      </c>
      <c r="G677" s="148">
        <v>0</v>
      </c>
    </row>
    <row r="678" spans="1:7" ht="15.75" x14ac:dyDescent="0.25">
      <c r="A678" s="148" t="s">
        <v>489</v>
      </c>
      <c r="B678" s="231" t="s">
        <v>649</v>
      </c>
      <c r="C678" s="148">
        <v>0</v>
      </c>
      <c r="D678" s="148">
        <v>0</v>
      </c>
      <c r="E678" s="148">
        <v>0</v>
      </c>
      <c r="F678" s="148">
        <v>0</v>
      </c>
      <c r="G678" s="148">
        <v>0</v>
      </c>
    </row>
    <row r="679" spans="1:7" ht="15.75" x14ac:dyDescent="0.25">
      <c r="A679" s="148" t="s">
        <v>491</v>
      </c>
      <c r="B679" s="231" t="s">
        <v>650</v>
      </c>
      <c r="C679" s="148">
        <v>0</v>
      </c>
      <c r="D679" s="148">
        <v>0</v>
      </c>
      <c r="E679" s="148">
        <v>0</v>
      </c>
      <c r="F679" s="148">
        <v>0</v>
      </c>
      <c r="G679" s="148">
        <v>0</v>
      </c>
    </row>
    <row r="680" spans="1:7" ht="15.75" x14ac:dyDescent="0.25">
      <c r="A680" s="148" t="s">
        <v>493</v>
      </c>
      <c r="B680" s="231" t="s">
        <v>651</v>
      </c>
      <c r="C680" s="148">
        <v>474.3</v>
      </c>
      <c r="D680" s="148">
        <v>0</v>
      </c>
      <c r="E680" s="148">
        <v>474.3</v>
      </c>
      <c r="F680" s="148">
        <v>0</v>
      </c>
      <c r="G680" s="148">
        <v>474.3</v>
      </c>
    </row>
    <row r="681" spans="1:7" ht="15.75" x14ac:dyDescent="0.25">
      <c r="A681" s="148" t="s">
        <v>495</v>
      </c>
      <c r="B681" s="231" t="s">
        <v>652</v>
      </c>
      <c r="C681" s="148">
        <v>0</v>
      </c>
      <c r="D681" s="148">
        <v>0</v>
      </c>
      <c r="E681" s="148">
        <v>0</v>
      </c>
      <c r="F681" s="148">
        <v>0</v>
      </c>
      <c r="G681" s="148">
        <v>0</v>
      </c>
    </row>
    <row r="682" spans="1:7" ht="15.75" x14ac:dyDescent="0.25">
      <c r="A682" s="148" t="s">
        <v>497</v>
      </c>
      <c r="B682" s="231" t="s">
        <v>498</v>
      </c>
      <c r="C682" s="148">
        <v>12135.96</v>
      </c>
      <c r="D682" s="148">
        <v>0</v>
      </c>
      <c r="E682" s="148">
        <v>12135.96</v>
      </c>
      <c r="F682" s="148">
        <v>0</v>
      </c>
      <c r="G682" s="148">
        <v>12135.96</v>
      </c>
    </row>
    <row r="683" spans="1:7" ht="15.75" x14ac:dyDescent="0.25">
      <c r="A683" s="148" t="s">
        <v>499</v>
      </c>
      <c r="B683" s="231" t="s">
        <v>709</v>
      </c>
      <c r="C683" s="148">
        <v>0</v>
      </c>
      <c r="D683" s="148">
        <v>0</v>
      </c>
      <c r="E683" s="148">
        <v>0</v>
      </c>
      <c r="F683" s="148">
        <v>0</v>
      </c>
      <c r="G683" s="148">
        <v>0</v>
      </c>
    </row>
    <row r="684" spans="1:7" ht="15.75" x14ac:dyDescent="0.25">
      <c r="A684" s="148" t="s">
        <v>501</v>
      </c>
      <c r="B684" s="231" t="s">
        <v>655</v>
      </c>
      <c r="C684" s="148">
        <v>0</v>
      </c>
      <c r="D684" s="148">
        <v>0</v>
      </c>
      <c r="E684" s="148">
        <v>0</v>
      </c>
      <c r="F684" s="148">
        <v>0</v>
      </c>
      <c r="G684" s="148">
        <v>0</v>
      </c>
    </row>
    <row r="685" spans="1:7" ht="15.75" x14ac:dyDescent="0.25">
      <c r="A685" s="148" t="s">
        <v>503</v>
      </c>
      <c r="B685" s="231" t="s">
        <v>710</v>
      </c>
      <c r="C685" s="148">
        <v>49486.970000000008</v>
      </c>
      <c r="D685" s="148">
        <v>0</v>
      </c>
      <c r="E685" s="148">
        <v>49486.970000000008</v>
      </c>
      <c r="F685" s="148">
        <v>0</v>
      </c>
      <c r="G685" s="148">
        <v>49486.970000000008</v>
      </c>
    </row>
    <row r="686" spans="1:7" ht="15.75" x14ac:dyDescent="0.25">
      <c r="A686" s="148" t="s">
        <v>505</v>
      </c>
      <c r="B686" s="231" t="s">
        <v>657</v>
      </c>
      <c r="C686" s="148">
        <v>-120</v>
      </c>
      <c r="D686" s="148">
        <v>0</v>
      </c>
      <c r="E686" s="148">
        <v>-120</v>
      </c>
      <c r="F686" s="148">
        <v>0</v>
      </c>
      <c r="G686" s="148">
        <v>-120</v>
      </c>
    </row>
    <row r="687" spans="1:7" ht="15.75" x14ac:dyDescent="0.25">
      <c r="A687" s="148" t="s">
        <v>507</v>
      </c>
      <c r="B687" s="231" t="s">
        <v>658</v>
      </c>
      <c r="C687" s="148">
        <v>1585</v>
      </c>
      <c r="D687" s="148">
        <v>0</v>
      </c>
      <c r="E687" s="148">
        <v>1585</v>
      </c>
      <c r="F687" s="148">
        <v>0</v>
      </c>
      <c r="G687" s="148">
        <v>1585</v>
      </c>
    </row>
    <row r="688" spans="1:7" ht="15.75" x14ac:dyDescent="0.25">
      <c r="A688" s="148" t="s">
        <v>270</v>
      </c>
      <c r="B688" s="231" t="s">
        <v>659</v>
      </c>
      <c r="C688" s="148">
        <v>0</v>
      </c>
      <c r="D688" s="148">
        <v>0</v>
      </c>
      <c r="E688" s="148">
        <v>0</v>
      </c>
      <c r="F688" s="148">
        <v>0</v>
      </c>
      <c r="G688" s="148">
        <v>0</v>
      </c>
    </row>
    <row r="689" spans="1:7" ht="15.75" x14ac:dyDescent="0.25">
      <c r="A689" s="148" t="s">
        <v>264</v>
      </c>
      <c r="B689" s="231" t="s">
        <v>660</v>
      </c>
      <c r="C689" s="148">
        <v>0</v>
      </c>
      <c r="D689" s="148">
        <v>0</v>
      </c>
      <c r="E689" s="148">
        <v>0</v>
      </c>
      <c r="F689" s="148">
        <v>0</v>
      </c>
      <c r="G689" s="148">
        <v>0</v>
      </c>
    </row>
    <row r="690" spans="1:7" ht="15.75" x14ac:dyDescent="0.25">
      <c r="A690" s="148" t="s">
        <v>276</v>
      </c>
      <c r="B690" s="230" t="s">
        <v>711</v>
      </c>
      <c r="C690" s="148">
        <v>0</v>
      </c>
      <c r="D690" s="148">
        <v>0</v>
      </c>
      <c r="E690" s="148">
        <v>0</v>
      </c>
      <c r="F690" s="148">
        <v>0</v>
      </c>
      <c r="G690" s="148">
        <v>0</v>
      </c>
    </row>
    <row r="691" spans="1:7" ht="15.75" x14ac:dyDescent="0.25">
      <c r="A691" s="148" t="s">
        <v>512</v>
      </c>
      <c r="B691" s="153" t="s">
        <v>712</v>
      </c>
      <c r="C691" s="148">
        <v>0</v>
      </c>
      <c r="D691" s="148">
        <v>0</v>
      </c>
      <c r="E691" s="148">
        <v>0</v>
      </c>
      <c r="F691" s="148">
        <v>0</v>
      </c>
      <c r="G691" s="148">
        <v>0</v>
      </c>
    </row>
    <row r="692" spans="1:7" ht="15.75" x14ac:dyDescent="0.25">
      <c r="A692" s="148" t="s">
        <v>515</v>
      </c>
      <c r="B692" s="230" t="s">
        <v>713</v>
      </c>
      <c r="C692" s="148">
        <v>0</v>
      </c>
      <c r="D692" s="148">
        <v>0</v>
      </c>
      <c r="E692" s="148">
        <v>0</v>
      </c>
      <c r="F692" s="148">
        <v>0</v>
      </c>
      <c r="G692" s="148">
        <v>0</v>
      </c>
    </row>
    <row r="693" spans="1:7" ht="15.75" x14ac:dyDescent="0.25">
      <c r="A693" s="151" t="s">
        <v>274</v>
      </c>
      <c r="B693" s="153" t="s">
        <v>714</v>
      </c>
      <c r="C693" s="148">
        <v>0</v>
      </c>
      <c r="D693" s="148">
        <v>0</v>
      </c>
      <c r="E693" s="148">
        <v>0</v>
      </c>
      <c r="F693" s="148">
        <v>0</v>
      </c>
      <c r="G693" s="148">
        <v>0</v>
      </c>
    </row>
    <row r="694" spans="1:7" ht="15.75" x14ac:dyDescent="0.25">
      <c r="A694" s="148" t="s">
        <v>518</v>
      </c>
      <c r="B694" s="153" t="s">
        <v>715</v>
      </c>
      <c r="C694" s="148">
        <v>0</v>
      </c>
      <c r="D694" s="148">
        <v>0</v>
      </c>
      <c r="E694" s="148">
        <v>0</v>
      </c>
      <c r="F694" s="148">
        <v>0</v>
      </c>
      <c r="G694" s="148">
        <v>0</v>
      </c>
    </row>
    <row r="695" spans="1:7" ht="15.75" x14ac:dyDescent="0.25">
      <c r="A695" s="148" t="s">
        <v>520</v>
      </c>
      <c r="B695" s="231" t="s">
        <v>716</v>
      </c>
      <c r="C695" s="148">
        <v>0</v>
      </c>
      <c r="D695" s="148">
        <v>0</v>
      </c>
      <c r="E695" s="148">
        <v>0</v>
      </c>
      <c r="F695" s="148">
        <v>0</v>
      </c>
      <c r="G695" s="148">
        <v>0</v>
      </c>
    </row>
    <row r="696" spans="1:7" ht="15.75" x14ac:dyDescent="0.25">
      <c r="A696" s="148" t="s">
        <v>522</v>
      </c>
      <c r="B696" s="231" t="s">
        <v>717</v>
      </c>
      <c r="C696" s="148">
        <v>0</v>
      </c>
      <c r="D696" s="148">
        <v>0</v>
      </c>
      <c r="E696" s="148">
        <v>0</v>
      </c>
      <c r="F696" s="148">
        <v>0</v>
      </c>
      <c r="G696" s="148">
        <v>0</v>
      </c>
    </row>
    <row r="697" spans="1:7" ht="15.75" x14ac:dyDescent="0.25">
      <c r="A697" s="148" t="s">
        <v>524</v>
      </c>
      <c r="B697" s="231" t="s">
        <v>668</v>
      </c>
      <c r="C697" s="148">
        <v>0</v>
      </c>
      <c r="D697" s="148">
        <v>0</v>
      </c>
      <c r="E697" s="148">
        <v>0</v>
      </c>
      <c r="F697" s="148">
        <v>4785.8899999999994</v>
      </c>
      <c r="G697" s="148">
        <v>4785.8899999999994</v>
      </c>
    </row>
    <row r="698" spans="1:7" ht="15.75" x14ac:dyDescent="0.25">
      <c r="A698" s="148" t="s">
        <v>526</v>
      </c>
      <c r="B698" s="229" t="s">
        <v>669</v>
      </c>
      <c r="C698" s="148">
        <v>0</v>
      </c>
      <c r="D698" s="148">
        <v>0</v>
      </c>
      <c r="E698" s="148">
        <v>0</v>
      </c>
      <c r="F698" s="148">
        <v>0</v>
      </c>
      <c r="G698" s="148">
        <v>0</v>
      </c>
    </row>
    <row r="699" spans="1:7" ht="15.75" x14ac:dyDescent="0.25">
      <c r="A699" s="148" t="s">
        <v>528</v>
      </c>
      <c r="B699" s="229" t="s">
        <v>670</v>
      </c>
      <c r="C699" s="148">
        <v>0</v>
      </c>
      <c r="D699" s="148">
        <v>0</v>
      </c>
      <c r="E699" s="148">
        <v>0</v>
      </c>
      <c r="F699" s="148">
        <v>0</v>
      </c>
      <c r="G699" s="148">
        <v>0</v>
      </c>
    </row>
    <row r="700" spans="1:7" ht="15.75" x14ac:dyDescent="0.25">
      <c r="A700" s="148" t="s">
        <v>530</v>
      </c>
      <c r="B700" s="231" t="s">
        <v>718</v>
      </c>
      <c r="C700" s="148">
        <v>435.04</v>
      </c>
      <c r="D700" s="148">
        <v>0</v>
      </c>
      <c r="E700" s="148">
        <v>435.04</v>
      </c>
      <c r="F700" s="148">
        <v>0</v>
      </c>
      <c r="G700" s="148">
        <v>435.04</v>
      </c>
    </row>
    <row r="701" spans="1:7" ht="15.75" x14ac:dyDescent="0.25">
      <c r="A701" s="148" t="s">
        <v>672</v>
      </c>
      <c r="B701" s="231">
        <v>6825</v>
      </c>
      <c r="C701" s="148">
        <v>0</v>
      </c>
      <c r="D701" s="148">
        <v>0</v>
      </c>
      <c r="E701" s="148">
        <v>0</v>
      </c>
      <c r="F701" s="148">
        <v>0</v>
      </c>
      <c r="G701" s="148">
        <v>0</v>
      </c>
    </row>
    <row r="702" spans="1:7" ht="15.75" x14ac:dyDescent="0.25">
      <c r="A702" s="148" t="s">
        <v>535</v>
      </c>
      <c r="B702" s="231" t="s">
        <v>673</v>
      </c>
      <c r="C702" s="148">
        <v>160.19999999999999</v>
      </c>
      <c r="D702" s="148">
        <v>0</v>
      </c>
      <c r="E702" s="148">
        <v>160.19999999999999</v>
      </c>
      <c r="F702" s="148">
        <v>0</v>
      </c>
      <c r="G702" s="148">
        <v>160.19999999999999</v>
      </c>
    </row>
    <row r="703" spans="1:7" ht="15.75" x14ac:dyDescent="0.25">
      <c r="A703" s="148" t="s">
        <v>347</v>
      </c>
      <c r="B703" s="231" t="s">
        <v>674</v>
      </c>
      <c r="C703" s="148">
        <v>0</v>
      </c>
      <c r="D703" s="148">
        <v>0</v>
      </c>
      <c r="E703" s="148">
        <v>0</v>
      </c>
      <c r="F703" s="148">
        <v>0</v>
      </c>
      <c r="G703" s="148">
        <v>0</v>
      </c>
    </row>
    <row r="704" spans="1:7" ht="15.75" x14ac:dyDescent="0.25">
      <c r="A704" s="148" t="s">
        <v>538</v>
      </c>
      <c r="B704" s="231" t="s">
        <v>675</v>
      </c>
      <c r="C704" s="148">
        <v>1730.6299999999999</v>
      </c>
      <c r="D704" s="148">
        <v>0</v>
      </c>
      <c r="E704" s="148">
        <v>1730.6299999999999</v>
      </c>
      <c r="F704" s="148">
        <v>0</v>
      </c>
      <c r="G704" s="148">
        <v>1730.6299999999999</v>
      </c>
    </row>
    <row r="705" spans="1:7" ht="15.75" x14ac:dyDescent="0.25">
      <c r="A705" s="148" t="s">
        <v>538</v>
      </c>
      <c r="B705" s="231" t="s">
        <v>719</v>
      </c>
      <c r="C705" s="148">
        <v>0</v>
      </c>
      <c r="D705" s="148">
        <v>0</v>
      </c>
      <c r="E705" s="148">
        <v>0</v>
      </c>
      <c r="F705" s="148">
        <v>0</v>
      </c>
      <c r="G705" s="148">
        <v>0</v>
      </c>
    </row>
    <row r="706" spans="1:7" ht="15.75" x14ac:dyDescent="0.25">
      <c r="A706" s="148" t="s">
        <v>541</v>
      </c>
      <c r="B706" s="153" t="s">
        <v>677</v>
      </c>
      <c r="C706" s="148">
        <v>20.309999999999999</v>
      </c>
      <c r="D706" s="148">
        <v>0</v>
      </c>
      <c r="E706" s="148">
        <v>20.309999999999999</v>
      </c>
      <c r="F706" s="148">
        <v>0</v>
      </c>
      <c r="G706" s="148">
        <v>20.309999999999999</v>
      </c>
    </row>
    <row r="707" spans="1:7" ht="15.75" x14ac:dyDescent="0.25">
      <c r="A707" s="148" t="s">
        <v>541</v>
      </c>
      <c r="B707" s="153" t="s">
        <v>720</v>
      </c>
      <c r="C707" s="148">
        <v>0</v>
      </c>
      <c r="D707" s="148">
        <v>0</v>
      </c>
      <c r="E707" s="148">
        <v>0</v>
      </c>
      <c r="F707" s="148">
        <v>0</v>
      </c>
      <c r="G707" s="148">
        <v>0</v>
      </c>
    </row>
    <row r="708" spans="1:7" ht="15.75" x14ac:dyDescent="0.25">
      <c r="A708" s="148" t="s">
        <v>544</v>
      </c>
      <c r="B708" s="229" t="s">
        <v>721</v>
      </c>
      <c r="C708" s="148">
        <v>0</v>
      </c>
      <c r="D708" s="148">
        <v>0</v>
      </c>
      <c r="E708" s="148">
        <v>0</v>
      </c>
      <c r="F708" s="148">
        <v>0</v>
      </c>
      <c r="G708" s="148">
        <v>0</v>
      </c>
    </row>
    <row r="709" spans="1:7" ht="15.75" x14ac:dyDescent="0.25">
      <c r="A709" s="148" t="s">
        <v>548</v>
      </c>
      <c r="B709" s="231" t="s">
        <v>722</v>
      </c>
      <c r="C709" s="148">
        <v>0</v>
      </c>
      <c r="D709" s="148">
        <v>0</v>
      </c>
      <c r="E709" s="148">
        <v>0</v>
      </c>
      <c r="F709" s="148">
        <v>0</v>
      </c>
      <c r="G709" s="148">
        <v>0</v>
      </c>
    </row>
    <row r="710" spans="1:7" ht="15.75" x14ac:dyDescent="0.25">
      <c r="A710" s="148" t="s">
        <v>553</v>
      </c>
      <c r="B710" s="231" t="s">
        <v>682</v>
      </c>
      <c r="C710" s="148">
        <v>0</v>
      </c>
      <c r="D710" s="148">
        <v>0</v>
      </c>
      <c r="E710" s="148">
        <v>0</v>
      </c>
      <c r="F710" s="148">
        <v>0</v>
      </c>
      <c r="G710" s="148">
        <v>0</v>
      </c>
    </row>
    <row r="711" spans="1:7" ht="15.75" x14ac:dyDescent="0.25">
      <c r="A711" s="148" t="s">
        <v>555</v>
      </c>
      <c r="B711" s="153" t="s">
        <v>723</v>
      </c>
      <c r="C711" s="148">
        <v>0</v>
      </c>
      <c r="D711" s="148">
        <v>0</v>
      </c>
      <c r="E711" s="148">
        <v>0</v>
      </c>
      <c r="F711" s="148">
        <v>0</v>
      </c>
      <c r="G711" s="148">
        <v>0</v>
      </c>
    </row>
    <row r="712" spans="1:7" ht="15.75" x14ac:dyDescent="0.25">
      <c r="A712" s="148" t="s">
        <v>557</v>
      </c>
      <c r="B712" s="153" t="s">
        <v>684</v>
      </c>
      <c r="C712" s="148">
        <v>0</v>
      </c>
      <c r="D712" s="148">
        <v>0</v>
      </c>
      <c r="E712" s="148">
        <v>0</v>
      </c>
      <c r="F712" s="148">
        <v>0</v>
      </c>
      <c r="G712" s="148">
        <v>0</v>
      </c>
    </row>
    <row r="713" spans="1:7" ht="15.75" x14ac:dyDescent="0.25">
      <c r="A713" s="148" t="s">
        <v>559</v>
      </c>
      <c r="B713" s="153" t="s">
        <v>685</v>
      </c>
      <c r="C713" s="148">
        <v>0</v>
      </c>
      <c r="D713" s="148">
        <v>0</v>
      </c>
      <c r="E713" s="148">
        <v>0</v>
      </c>
      <c r="F713" s="148">
        <v>0</v>
      </c>
      <c r="G713" s="148">
        <v>0</v>
      </c>
    </row>
    <row r="714" spans="1:7" ht="15.75" x14ac:dyDescent="0.25">
      <c r="A714" s="148" t="s">
        <v>561</v>
      </c>
      <c r="B714" s="153" t="s">
        <v>724</v>
      </c>
      <c r="C714" s="148">
        <v>0</v>
      </c>
      <c r="D714" s="148">
        <v>0</v>
      </c>
      <c r="E714" s="148">
        <v>0</v>
      </c>
      <c r="F714" s="148">
        <v>0</v>
      </c>
      <c r="G714" s="148">
        <v>0</v>
      </c>
    </row>
    <row r="715" spans="1:7" ht="15.75" x14ac:dyDescent="0.25">
      <c r="A715" s="148" t="s">
        <v>563</v>
      </c>
      <c r="B715" s="153" t="s">
        <v>725</v>
      </c>
      <c r="C715" s="148">
        <v>0</v>
      </c>
      <c r="D715" s="148">
        <v>0</v>
      </c>
      <c r="E715" s="148">
        <v>0</v>
      </c>
      <c r="F715" s="148">
        <v>0</v>
      </c>
      <c r="G715" s="148">
        <v>0</v>
      </c>
    </row>
    <row r="716" spans="1:7" ht="15.75" x14ac:dyDescent="0.25">
      <c r="A716" s="148" t="s">
        <v>566</v>
      </c>
      <c r="B716" s="153" t="s">
        <v>726</v>
      </c>
      <c r="C716" s="148">
        <v>0</v>
      </c>
      <c r="D716" s="148">
        <v>0</v>
      </c>
      <c r="E716" s="148">
        <v>0</v>
      </c>
      <c r="F716" s="148">
        <v>0</v>
      </c>
      <c r="G716" s="148">
        <v>0</v>
      </c>
    </row>
    <row r="717" spans="1:7" ht="15.75" x14ac:dyDescent="0.25">
      <c r="A717" s="148" t="s">
        <v>566</v>
      </c>
      <c r="B717" s="153" t="s">
        <v>727</v>
      </c>
      <c r="C717" s="148">
        <v>6872271.7199999997</v>
      </c>
      <c r="D717" s="148">
        <v>-292181.37999999989</v>
      </c>
      <c r="E717" s="148">
        <v>6580090.3399999999</v>
      </c>
      <c r="F717" s="148">
        <v>0</v>
      </c>
      <c r="G717" s="148">
        <v>6580090.3399999999</v>
      </c>
    </row>
    <row r="718" spans="1:7" ht="15.75" x14ac:dyDescent="0.25">
      <c r="A718" s="148" t="s">
        <v>567</v>
      </c>
      <c r="B718" s="230" t="s">
        <v>587</v>
      </c>
      <c r="C718" s="148">
        <v>0</v>
      </c>
      <c r="D718" s="148">
        <v>0</v>
      </c>
      <c r="E718" s="148">
        <v>0</v>
      </c>
      <c r="F718" s="148">
        <v>0</v>
      </c>
      <c r="G718" s="148">
        <v>0</v>
      </c>
    </row>
    <row r="719" spans="1:7" ht="15.75" x14ac:dyDescent="0.25">
      <c r="A719" s="148" t="s">
        <v>569</v>
      </c>
      <c r="B719" s="230" t="s">
        <v>570</v>
      </c>
      <c r="C719" s="148"/>
      <c r="D719" s="148">
        <v>0</v>
      </c>
      <c r="E719" s="148">
        <v>0</v>
      </c>
      <c r="F719" s="148">
        <v>0</v>
      </c>
      <c r="G719" s="148">
        <v>0</v>
      </c>
    </row>
    <row r="720" spans="1:7" ht="15.75" x14ac:dyDescent="0.25">
      <c r="A720" s="148" t="s">
        <v>571</v>
      </c>
      <c r="B720" s="148"/>
      <c r="C720" s="148"/>
      <c r="D720" s="148">
        <v>0</v>
      </c>
      <c r="E720" s="148">
        <v>0</v>
      </c>
      <c r="F720" s="148">
        <v>0</v>
      </c>
      <c r="G720" s="148">
        <v>0</v>
      </c>
    </row>
    <row r="721" spans="1:7" ht="15.75" x14ac:dyDescent="0.25">
      <c r="A721" s="148" t="s">
        <v>572</v>
      </c>
      <c r="B721" s="148"/>
      <c r="C721" s="148"/>
      <c r="D721" s="148">
        <v>0</v>
      </c>
      <c r="E721" s="148">
        <v>0</v>
      </c>
      <c r="F721" s="148">
        <v>0</v>
      </c>
      <c r="G721" s="148">
        <v>0</v>
      </c>
    </row>
    <row r="722" spans="1:7" ht="15.75" x14ac:dyDescent="0.25">
      <c r="A722" s="148" t="s">
        <v>728</v>
      </c>
      <c r="B722" s="230" t="s">
        <v>729</v>
      </c>
      <c r="C722" s="148"/>
      <c r="D722" s="148">
        <v>0</v>
      </c>
      <c r="E722" s="148">
        <v>0</v>
      </c>
      <c r="F722" s="148">
        <v>0</v>
      </c>
      <c r="G722" s="148">
        <v>0</v>
      </c>
    </row>
    <row r="723" spans="1:7" ht="15.75" x14ac:dyDescent="0.25">
      <c r="A723" s="148" t="s">
        <v>574</v>
      </c>
      <c r="B723" s="148"/>
      <c r="C723" s="148"/>
      <c r="D723" s="148">
        <v>0</v>
      </c>
      <c r="E723" s="148">
        <v>0</v>
      </c>
      <c r="F723" s="148">
        <v>0</v>
      </c>
      <c r="G723" s="148">
        <v>0</v>
      </c>
    </row>
    <row r="724" spans="1:7" ht="15.75" x14ac:dyDescent="0.25">
      <c r="A724" s="148" t="s">
        <v>575</v>
      </c>
      <c r="B724" s="230" t="s">
        <v>576</v>
      </c>
      <c r="C724" s="148"/>
      <c r="D724" s="148">
        <v>0</v>
      </c>
      <c r="E724" s="148">
        <v>0</v>
      </c>
      <c r="F724" s="148">
        <v>0</v>
      </c>
      <c r="G724" s="148">
        <v>0</v>
      </c>
    </row>
    <row r="725" spans="1:7" ht="15.75" x14ac:dyDescent="0.25">
      <c r="A725" s="148"/>
      <c r="B725" s="162"/>
      <c r="C725" s="152" t="s">
        <v>577</v>
      </c>
      <c r="D725" s="152" t="s">
        <v>577</v>
      </c>
      <c r="E725" s="152" t="s">
        <v>577</v>
      </c>
      <c r="F725" s="152" t="s">
        <v>577</v>
      </c>
      <c r="G725" s="152" t="s">
        <v>577</v>
      </c>
    </row>
    <row r="726" spans="1:7" ht="15.75" x14ac:dyDescent="0.25">
      <c r="A726" s="148" t="s">
        <v>578</v>
      </c>
      <c r="B726" s="162"/>
      <c r="C726" s="148">
        <v>7325385.6899999995</v>
      </c>
      <c r="D726" s="148">
        <v>-292181.37999999989</v>
      </c>
      <c r="E726" s="148">
        <v>7033204.3099999996</v>
      </c>
      <c r="F726" s="148">
        <v>4785.8899999999994</v>
      </c>
      <c r="G726" s="148">
        <v>7037990.2000000002</v>
      </c>
    </row>
    <row r="727" spans="1:7" ht="15.75" x14ac:dyDescent="0.25">
      <c r="A727" s="148"/>
      <c r="B727" s="148"/>
      <c r="C727" s="152" t="s">
        <v>397</v>
      </c>
      <c r="D727" s="152" t="s">
        <v>397</v>
      </c>
      <c r="E727" s="152" t="s">
        <v>397</v>
      </c>
      <c r="F727" s="152" t="s">
        <v>397</v>
      </c>
      <c r="G727" s="152" t="s">
        <v>397</v>
      </c>
    </row>
    <row r="728" spans="1:7" ht="15.75" x14ac:dyDescent="0.25">
      <c r="A728" s="148"/>
      <c r="B728" s="148"/>
      <c r="C728" s="148"/>
      <c r="D728" s="148"/>
      <c r="E728" s="148"/>
      <c r="F728" s="148"/>
      <c r="G728" s="148"/>
    </row>
    <row r="729" spans="1:7" ht="15.75" x14ac:dyDescent="0.25">
      <c r="A729" s="148"/>
      <c r="B729" s="148"/>
      <c r="C729" s="148"/>
      <c r="D729" s="148"/>
      <c r="E729" s="148"/>
      <c r="F729" s="148"/>
      <c r="G729" s="148"/>
    </row>
    <row r="730" spans="1:7" ht="15.75" x14ac:dyDescent="0.25">
      <c r="A730" s="148"/>
      <c r="B730" s="148"/>
      <c r="C730" s="148"/>
      <c r="D730" s="148"/>
      <c r="E730" s="148"/>
      <c r="F730" s="148"/>
      <c r="G730" s="148"/>
    </row>
    <row r="731" spans="1:7" ht="15.75" x14ac:dyDescent="0.25">
      <c r="A731" s="148"/>
      <c r="B731" s="148"/>
      <c r="C731" s="148"/>
      <c r="D731" s="148"/>
      <c r="E731" s="148"/>
      <c r="F731" s="148"/>
      <c r="G731" s="148"/>
    </row>
    <row r="732" spans="1:7" ht="15.75" x14ac:dyDescent="0.25">
      <c r="A732" s="148"/>
      <c r="B732" s="148"/>
      <c r="C732" s="148"/>
      <c r="D732" s="148"/>
      <c r="E732" s="148"/>
      <c r="F732" s="148"/>
      <c r="G732" s="148"/>
    </row>
    <row r="733" spans="1:7" ht="15.75" x14ac:dyDescent="0.25">
      <c r="A733" s="148"/>
      <c r="B733" s="148"/>
      <c r="C733" s="148"/>
      <c r="D733" s="148"/>
      <c r="E733" s="148"/>
      <c r="F733" s="148"/>
      <c r="G733" s="148"/>
    </row>
    <row r="734" spans="1:7" ht="15.75" x14ac:dyDescent="0.25">
      <c r="A734" s="148"/>
      <c r="B734" s="148"/>
      <c r="C734" s="148"/>
      <c r="D734" s="148"/>
      <c r="E734" s="148"/>
      <c r="F734" s="148"/>
      <c r="G734" s="148"/>
    </row>
    <row r="735" spans="1:7" ht="15.75" x14ac:dyDescent="0.25">
      <c r="A735" s="148"/>
      <c r="B735" s="148"/>
      <c r="C735" s="148"/>
      <c r="D735" s="148"/>
      <c r="E735" s="148"/>
      <c r="F735" s="148"/>
      <c r="G735" s="148"/>
    </row>
    <row r="736" spans="1:7" ht="15.75" x14ac:dyDescent="0.25">
      <c r="A736" s="148"/>
      <c r="B736" s="148"/>
      <c r="C736" s="148" t="s">
        <v>394</v>
      </c>
      <c r="D736" s="148"/>
      <c r="E736" s="148"/>
      <c r="F736" s="148"/>
      <c r="G736" s="148"/>
    </row>
    <row r="737" spans="1:7" ht="15.75" x14ac:dyDescent="0.25">
      <c r="A737" s="148"/>
      <c r="B737" s="148"/>
      <c r="C737" s="148" t="s">
        <v>580</v>
      </c>
      <c r="D737" s="148"/>
      <c r="E737" s="148"/>
      <c r="F737" s="148"/>
      <c r="G737" s="148"/>
    </row>
    <row r="738" spans="1:7" ht="15.75" x14ac:dyDescent="0.25">
      <c r="A738" s="148" t="s">
        <v>597</v>
      </c>
      <c r="B738" s="148"/>
      <c r="C738" s="153" t="s">
        <v>691</v>
      </c>
      <c r="D738" s="148"/>
      <c r="E738" s="148"/>
      <c r="F738" s="148"/>
      <c r="G738" s="148"/>
    </row>
    <row r="739" spans="1:7" ht="15.75" x14ac:dyDescent="0.25">
      <c r="A739" s="152" t="s">
        <v>397</v>
      </c>
      <c r="B739" s="160" t="s">
        <v>397</v>
      </c>
      <c r="C739" s="160" t="s">
        <v>397</v>
      </c>
      <c r="D739" s="160" t="s">
        <v>397</v>
      </c>
      <c r="E739" s="160" t="s">
        <v>397</v>
      </c>
      <c r="F739" s="160" t="s">
        <v>397</v>
      </c>
      <c r="G739" s="160" t="s">
        <v>397</v>
      </c>
    </row>
    <row r="740" spans="1:7" ht="15.75" x14ac:dyDescent="0.25">
      <c r="A740" s="148" t="s">
        <v>398</v>
      </c>
      <c r="B740" s="162"/>
      <c r="C740" s="150" t="s">
        <v>185</v>
      </c>
      <c r="D740" s="150" t="s">
        <v>185</v>
      </c>
      <c r="E740" s="150" t="s">
        <v>399</v>
      </c>
      <c r="F740" s="150" t="s">
        <v>185</v>
      </c>
      <c r="G740" s="150" t="s">
        <v>400</v>
      </c>
    </row>
    <row r="741" spans="1:7" ht="15.75" x14ac:dyDescent="0.25">
      <c r="A741" s="148"/>
      <c r="B741" s="162"/>
      <c r="C741" s="150" t="s">
        <v>401</v>
      </c>
      <c r="D741" s="150" t="s">
        <v>402</v>
      </c>
      <c r="E741" s="150" t="s">
        <v>402</v>
      </c>
      <c r="F741" s="150" t="s">
        <v>403</v>
      </c>
      <c r="G741" s="150" t="s">
        <v>404</v>
      </c>
    </row>
    <row r="742" spans="1:7" ht="15.75" x14ac:dyDescent="0.25">
      <c r="A742" s="148"/>
      <c r="B742" s="162"/>
      <c r="C742" s="150" t="s">
        <v>405</v>
      </c>
      <c r="D742" s="150" t="s">
        <v>406</v>
      </c>
      <c r="E742" s="148"/>
      <c r="F742" s="150" t="s">
        <v>406</v>
      </c>
      <c r="G742" s="150" t="s">
        <v>581</v>
      </c>
    </row>
    <row r="743" spans="1:7" ht="15.75" x14ac:dyDescent="0.25">
      <c r="A743" s="152" t="s">
        <v>397</v>
      </c>
      <c r="B743" s="160" t="s">
        <v>397</v>
      </c>
      <c r="C743" s="160" t="s">
        <v>397</v>
      </c>
      <c r="D743" s="160" t="s">
        <v>397</v>
      </c>
      <c r="E743" s="160" t="s">
        <v>397</v>
      </c>
      <c r="F743" s="160" t="s">
        <v>397</v>
      </c>
      <c r="G743" s="160" t="s">
        <v>397</v>
      </c>
    </row>
    <row r="744" spans="1:7" ht="15.75" x14ac:dyDescent="0.25">
      <c r="A744" s="148" t="s">
        <v>408</v>
      </c>
      <c r="B744" s="229" t="s">
        <v>409</v>
      </c>
      <c r="C744" s="148"/>
      <c r="D744" s="148">
        <v>0</v>
      </c>
      <c r="E744" s="148">
        <v>0</v>
      </c>
      <c r="F744" s="148">
        <v>0</v>
      </c>
      <c r="G744" s="148">
        <v>0</v>
      </c>
    </row>
    <row r="745" spans="1:7" ht="15.75" x14ac:dyDescent="0.25">
      <c r="A745" s="148" t="s">
        <v>410</v>
      </c>
      <c r="B745" s="231" t="s">
        <v>612</v>
      </c>
      <c r="C745" s="148">
        <v>8730.6200000000008</v>
      </c>
      <c r="D745" s="148">
        <v>0</v>
      </c>
      <c r="E745" s="148">
        <v>8730.6200000000008</v>
      </c>
      <c r="F745" s="148">
        <v>0</v>
      </c>
      <c r="G745" s="148">
        <v>8730.6200000000008</v>
      </c>
    </row>
    <row r="746" spans="1:7" ht="15.75" x14ac:dyDescent="0.25">
      <c r="A746" s="148" t="s">
        <v>413</v>
      </c>
      <c r="B746" s="231" t="s">
        <v>613</v>
      </c>
      <c r="C746" s="148">
        <v>0</v>
      </c>
      <c r="D746" s="148">
        <v>0</v>
      </c>
      <c r="E746" s="148">
        <v>0</v>
      </c>
      <c r="F746" s="148">
        <v>0</v>
      </c>
      <c r="G746" s="148">
        <v>0</v>
      </c>
    </row>
    <row r="747" spans="1:7" ht="15.75" x14ac:dyDescent="0.25">
      <c r="A747" s="148" t="s">
        <v>415</v>
      </c>
      <c r="B747" s="231" t="s">
        <v>614</v>
      </c>
      <c r="C747" s="148">
        <v>0</v>
      </c>
      <c r="D747" s="148">
        <v>0</v>
      </c>
      <c r="E747" s="148">
        <v>0</v>
      </c>
      <c r="F747" s="148">
        <v>0</v>
      </c>
      <c r="G747" s="148">
        <v>0</v>
      </c>
    </row>
    <row r="748" spans="1:7" ht="15.75" x14ac:dyDescent="0.25">
      <c r="A748" s="148" t="s">
        <v>417</v>
      </c>
      <c r="B748" s="153" t="s">
        <v>615</v>
      </c>
      <c r="C748" s="148">
        <v>0</v>
      </c>
      <c r="D748" s="148">
        <v>0</v>
      </c>
      <c r="E748" s="148">
        <v>0</v>
      </c>
      <c r="F748" s="148">
        <v>0</v>
      </c>
      <c r="G748" s="148">
        <v>0</v>
      </c>
    </row>
    <row r="749" spans="1:7" ht="15.75" x14ac:dyDescent="0.25">
      <c r="A749" s="148" t="s">
        <v>419</v>
      </c>
      <c r="B749" s="231" t="s">
        <v>616</v>
      </c>
      <c r="C749" s="148">
        <v>0</v>
      </c>
      <c r="D749" s="148">
        <v>0</v>
      </c>
      <c r="E749" s="148">
        <v>0</v>
      </c>
      <c r="F749" s="148">
        <v>0</v>
      </c>
      <c r="G749" s="148">
        <v>0</v>
      </c>
    </row>
    <row r="750" spans="1:7" ht="15.75" x14ac:dyDescent="0.25">
      <c r="A750" s="148" t="s">
        <v>421</v>
      </c>
      <c r="B750" s="153" t="s">
        <v>617</v>
      </c>
      <c r="C750" s="148">
        <v>0</v>
      </c>
      <c r="D750" s="148">
        <v>0</v>
      </c>
      <c r="E750" s="148">
        <v>0</v>
      </c>
      <c r="F750" s="148">
        <v>0</v>
      </c>
      <c r="G750" s="148">
        <v>0</v>
      </c>
    </row>
    <row r="751" spans="1:7" ht="15.75" x14ac:dyDescent="0.25">
      <c r="A751" s="148" t="s">
        <v>423</v>
      </c>
      <c r="B751" s="153" t="s">
        <v>618</v>
      </c>
      <c r="C751" s="148">
        <v>0</v>
      </c>
      <c r="D751" s="148">
        <v>0</v>
      </c>
      <c r="E751" s="148">
        <v>0</v>
      </c>
      <c r="F751" s="148">
        <v>0</v>
      </c>
      <c r="G751" s="148">
        <v>0</v>
      </c>
    </row>
    <row r="752" spans="1:7" ht="15.75" x14ac:dyDescent="0.25">
      <c r="A752" s="148" t="s">
        <v>605</v>
      </c>
      <c r="B752" s="232" t="s">
        <v>619</v>
      </c>
      <c r="C752" s="148">
        <v>0</v>
      </c>
      <c r="D752" s="148">
        <v>0</v>
      </c>
      <c r="E752" s="148">
        <v>0</v>
      </c>
      <c r="F752" s="148">
        <v>0</v>
      </c>
      <c r="G752" s="148">
        <v>0</v>
      </c>
    </row>
    <row r="753" spans="1:7" ht="15.75" x14ac:dyDescent="0.25">
      <c r="A753" s="148" t="s">
        <v>429</v>
      </c>
      <c r="B753" s="231" t="s">
        <v>620</v>
      </c>
      <c r="C753" s="148">
        <v>5532.3499999999995</v>
      </c>
      <c r="D753" s="148">
        <v>0</v>
      </c>
      <c r="E753" s="148">
        <v>5532.3499999999995</v>
      </c>
      <c r="F753" s="148">
        <v>0</v>
      </c>
      <c r="G753" s="148">
        <v>5532.3499999999995</v>
      </c>
    </row>
    <row r="754" spans="1:7" ht="15.75" x14ac:dyDescent="0.25">
      <c r="A754" s="148" t="s">
        <v>432</v>
      </c>
      <c r="B754" s="231" t="s">
        <v>621</v>
      </c>
      <c r="C754" s="148">
        <v>408.79</v>
      </c>
      <c r="D754" s="148">
        <v>0</v>
      </c>
      <c r="E754" s="148">
        <v>408.79</v>
      </c>
      <c r="F754" s="148">
        <v>0</v>
      </c>
      <c r="G754" s="148">
        <v>408.79</v>
      </c>
    </row>
    <row r="755" spans="1:7" ht="15.75" x14ac:dyDescent="0.25">
      <c r="A755" s="148" t="s">
        <v>692</v>
      </c>
      <c r="B755" s="231" t="s">
        <v>622</v>
      </c>
      <c r="C755" s="148">
        <v>25530</v>
      </c>
      <c r="D755" s="148">
        <v>0</v>
      </c>
      <c r="E755" s="148">
        <v>25530</v>
      </c>
      <c r="F755" s="148">
        <v>0</v>
      </c>
      <c r="G755" s="148">
        <v>25530</v>
      </c>
    </row>
    <row r="756" spans="1:7" ht="15.75" x14ac:dyDescent="0.25">
      <c r="A756" s="148" t="s">
        <v>284</v>
      </c>
      <c r="B756" s="153" t="s">
        <v>693</v>
      </c>
      <c r="C756" s="148">
        <v>0</v>
      </c>
      <c r="D756" s="148">
        <v>0</v>
      </c>
      <c r="E756" s="148">
        <v>0</v>
      </c>
      <c r="F756" s="148">
        <v>0</v>
      </c>
      <c r="G756" s="148">
        <v>0</v>
      </c>
    </row>
    <row r="757" spans="1:7" ht="15.75" x14ac:dyDescent="0.25">
      <c r="A757" s="151" t="s">
        <v>436</v>
      </c>
      <c r="B757" s="153" t="s">
        <v>624</v>
      </c>
      <c r="C757" s="148">
        <v>0</v>
      </c>
      <c r="D757" s="148">
        <v>0</v>
      </c>
      <c r="E757" s="148">
        <v>0</v>
      </c>
      <c r="F757" s="148">
        <v>0</v>
      </c>
      <c r="G757" s="148">
        <v>0</v>
      </c>
    </row>
    <row r="758" spans="1:7" ht="15.75" x14ac:dyDescent="0.25">
      <c r="A758" s="151" t="s">
        <v>438</v>
      </c>
      <c r="B758" s="153" t="s">
        <v>694</v>
      </c>
      <c r="C758" s="148">
        <v>0</v>
      </c>
      <c r="D758" s="148">
        <v>0</v>
      </c>
      <c r="E758" s="148">
        <v>0</v>
      </c>
      <c r="F758" s="148">
        <v>0</v>
      </c>
      <c r="G758" s="148">
        <v>0</v>
      </c>
    </row>
    <row r="759" spans="1:7" ht="15.75" x14ac:dyDescent="0.25">
      <c r="A759" s="148" t="s">
        <v>440</v>
      </c>
      <c r="B759" s="153" t="s">
        <v>625</v>
      </c>
      <c r="C759" s="148">
        <v>0</v>
      </c>
      <c r="D759" s="148">
        <v>0</v>
      </c>
      <c r="E759" s="148">
        <v>0</v>
      </c>
      <c r="F759" s="148">
        <v>0</v>
      </c>
      <c r="G759" s="148">
        <v>0</v>
      </c>
    </row>
    <row r="760" spans="1:7" ht="15.75" x14ac:dyDescent="0.25">
      <c r="A760" s="148" t="s">
        <v>442</v>
      </c>
      <c r="B760" s="153" t="s">
        <v>626</v>
      </c>
      <c r="C760" s="148">
        <v>0</v>
      </c>
      <c r="D760" s="148">
        <v>0</v>
      </c>
      <c r="E760" s="148">
        <v>0</v>
      </c>
      <c r="F760" s="148">
        <v>0</v>
      </c>
      <c r="G760" s="148">
        <v>0</v>
      </c>
    </row>
    <row r="761" spans="1:7" ht="15.75" x14ac:dyDescent="0.25">
      <c r="A761" s="148" t="s">
        <v>444</v>
      </c>
      <c r="B761" s="153" t="s">
        <v>695</v>
      </c>
      <c r="C761" s="148">
        <v>17600.41</v>
      </c>
      <c r="D761" s="148">
        <v>0</v>
      </c>
      <c r="E761" s="148">
        <v>17600.41</v>
      </c>
      <c r="F761" s="148">
        <v>0</v>
      </c>
      <c r="G761" s="148">
        <v>17600.41</v>
      </c>
    </row>
    <row r="762" spans="1:7" ht="15.75" x14ac:dyDescent="0.25">
      <c r="A762" s="148" t="s">
        <v>446</v>
      </c>
      <c r="B762" s="153" t="s">
        <v>696</v>
      </c>
      <c r="C762" s="148">
        <v>0</v>
      </c>
      <c r="D762" s="148">
        <v>0</v>
      </c>
      <c r="E762" s="148">
        <v>0</v>
      </c>
      <c r="F762" s="148">
        <v>0</v>
      </c>
      <c r="G762" s="148">
        <v>0</v>
      </c>
    </row>
    <row r="763" spans="1:7" ht="15.75" x14ac:dyDescent="0.25">
      <c r="A763" s="148" t="s">
        <v>448</v>
      </c>
      <c r="B763" s="153" t="s">
        <v>697</v>
      </c>
      <c r="C763" s="148">
        <v>0</v>
      </c>
      <c r="D763" s="148">
        <v>0</v>
      </c>
      <c r="E763" s="148">
        <v>0</v>
      </c>
      <c r="F763" s="148">
        <v>0</v>
      </c>
      <c r="G763" s="148">
        <v>0</v>
      </c>
    </row>
    <row r="764" spans="1:7" ht="15.75" x14ac:dyDescent="0.25">
      <c r="A764" s="148" t="s">
        <v>450</v>
      </c>
      <c r="B764" s="231" t="s">
        <v>698</v>
      </c>
      <c r="C764" s="148">
        <v>0</v>
      </c>
      <c r="D764" s="148">
        <v>0</v>
      </c>
      <c r="E764" s="148">
        <v>0</v>
      </c>
      <c r="F764" s="148">
        <v>0</v>
      </c>
      <c r="G764" s="148">
        <v>0</v>
      </c>
    </row>
    <row r="765" spans="1:7" ht="15.75" x14ac:dyDescent="0.25">
      <c r="A765" s="148" t="s">
        <v>452</v>
      </c>
      <c r="B765" s="231" t="s">
        <v>631</v>
      </c>
      <c r="C765" s="148">
        <v>0</v>
      </c>
      <c r="D765" s="148">
        <v>0</v>
      </c>
      <c r="E765" s="148">
        <v>0</v>
      </c>
      <c r="F765" s="148">
        <v>0</v>
      </c>
      <c r="G765" s="148">
        <v>0</v>
      </c>
    </row>
    <row r="766" spans="1:7" ht="15.75" x14ac:dyDescent="0.25">
      <c r="A766" s="148" t="s">
        <v>454</v>
      </c>
      <c r="B766" s="153" t="s">
        <v>699</v>
      </c>
      <c r="C766" s="148">
        <v>0</v>
      </c>
      <c r="D766" s="148">
        <v>0</v>
      </c>
      <c r="E766" s="148">
        <v>0</v>
      </c>
      <c r="F766" s="148">
        <v>0</v>
      </c>
      <c r="G766" s="148">
        <v>0</v>
      </c>
    </row>
    <row r="767" spans="1:7" ht="15.75" x14ac:dyDescent="0.25">
      <c r="A767" s="148" t="s">
        <v>456</v>
      </c>
      <c r="B767" s="153" t="s">
        <v>633</v>
      </c>
      <c r="C767" s="148">
        <v>0</v>
      </c>
      <c r="D767" s="148">
        <v>0</v>
      </c>
      <c r="E767" s="148">
        <v>0</v>
      </c>
      <c r="F767" s="148">
        <v>0</v>
      </c>
      <c r="G767" s="148">
        <v>0</v>
      </c>
    </row>
    <row r="768" spans="1:7" ht="15.75" x14ac:dyDescent="0.25">
      <c r="A768" s="148" t="s">
        <v>458</v>
      </c>
      <c r="B768" s="231" t="s">
        <v>700</v>
      </c>
      <c r="C768" s="148">
        <v>0</v>
      </c>
      <c r="D768" s="148">
        <v>0</v>
      </c>
      <c r="E768" s="148">
        <v>0</v>
      </c>
      <c r="F768" s="148">
        <v>0</v>
      </c>
      <c r="G768" s="148">
        <v>0</v>
      </c>
    </row>
    <row r="769" spans="1:7" ht="15.75" x14ac:dyDescent="0.25">
      <c r="A769" s="148" t="s">
        <v>460</v>
      </c>
      <c r="B769" s="231" t="s">
        <v>701</v>
      </c>
      <c r="C769" s="148">
        <v>41688.660000000003</v>
      </c>
      <c r="D769" s="148">
        <v>0</v>
      </c>
      <c r="E769" s="148">
        <v>41688.660000000003</v>
      </c>
      <c r="F769" s="148">
        <v>0</v>
      </c>
      <c r="G769" s="148">
        <v>41688.660000000003</v>
      </c>
    </row>
    <row r="770" spans="1:7" ht="15.75" x14ac:dyDescent="0.25">
      <c r="A770" s="148" t="s">
        <v>462</v>
      </c>
      <c r="B770" s="153" t="s">
        <v>463</v>
      </c>
      <c r="C770" s="148">
        <v>0</v>
      </c>
      <c r="D770" s="148">
        <v>0</v>
      </c>
      <c r="E770" s="148">
        <v>0</v>
      </c>
      <c r="F770" s="148">
        <v>0</v>
      </c>
      <c r="G770" s="148">
        <v>0</v>
      </c>
    </row>
    <row r="771" spans="1:7" ht="15.75" x14ac:dyDescent="0.25">
      <c r="A771" s="148" t="s">
        <v>464</v>
      </c>
      <c r="B771" s="231" t="s">
        <v>637</v>
      </c>
      <c r="C771" s="148">
        <v>0</v>
      </c>
      <c r="D771" s="148">
        <v>0</v>
      </c>
      <c r="E771" s="148">
        <v>0</v>
      </c>
      <c r="F771" s="148">
        <v>0</v>
      </c>
      <c r="G771" s="148">
        <v>0</v>
      </c>
    </row>
    <row r="772" spans="1:7" ht="15.75" x14ac:dyDescent="0.25">
      <c r="A772" s="148" t="s">
        <v>466</v>
      </c>
      <c r="B772" s="153" t="s">
        <v>702</v>
      </c>
      <c r="C772" s="148">
        <v>0</v>
      </c>
      <c r="D772" s="148">
        <v>0</v>
      </c>
      <c r="E772" s="148">
        <v>0</v>
      </c>
      <c r="F772" s="148">
        <v>0</v>
      </c>
      <c r="G772" s="148">
        <v>0</v>
      </c>
    </row>
    <row r="773" spans="1:7" ht="15.75" x14ac:dyDescent="0.25">
      <c r="A773" s="148" t="s">
        <v>468</v>
      </c>
      <c r="B773" s="153" t="s">
        <v>703</v>
      </c>
      <c r="C773" s="148">
        <v>0</v>
      </c>
      <c r="D773" s="148">
        <v>0</v>
      </c>
      <c r="E773" s="148">
        <v>0</v>
      </c>
      <c r="F773" s="148">
        <v>0</v>
      </c>
      <c r="G773" s="148">
        <v>0</v>
      </c>
    </row>
    <row r="774" spans="1:7" ht="15.75" x14ac:dyDescent="0.25">
      <c r="A774" s="148" t="s">
        <v>470</v>
      </c>
      <c r="B774" s="153" t="s">
        <v>640</v>
      </c>
      <c r="C774" s="148">
        <v>0</v>
      </c>
      <c r="D774" s="148">
        <v>0</v>
      </c>
      <c r="E774" s="148">
        <v>0</v>
      </c>
      <c r="F774" s="148">
        <v>0</v>
      </c>
      <c r="G774" s="148">
        <v>0</v>
      </c>
    </row>
    <row r="775" spans="1:7" ht="15.75" x14ac:dyDescent="0.25">
      <c r="A775" s="148" t="s">
        <v>472</v>
      </c>
      <c r="B775" s="153" t="s">
        <v>704</v>
      </c>
      <c r="C775" s="148">
        <v>0</v>
      </c>
      <c r="D775" s="148">
        <v>0</v>
      </c>
      <c r="E775" s="148">
        <v>0</v>
      </c>
      <c r="F775" s="148">
        <v>0</v>
      </c>
      <c r="G775" s="148">
        <v>0</v>
      </c>
    </row>
    <row r="776" spans="1:7" ht="15.75" x14ac:dyDescent="0.25">
      <c r="A776" s="148" t="s">
        <v>474</v>
      </c>
      <c r="B776" s="153" t="s">
        <v>475</v>
      </c>
      <c r="C776" s="148">
        <v>0</v>
      </c>
      <c r="D776" s="148">
        <v>0</v>
      </c>
      <c r="E776" s="148">
        <v>0</v>
      </c>
      <c r="F776" s="148">
        <v>0</v>
      </c>
      <c r="G776" s="148">
        <v>0</v>
      </c>
    </row>
    <row r="777" spans="1:7" ht="15.75" x14ac:dyDescent="0.25">
      <c r="A777" s="148" t="s">
        <v>476</v>
      </c>
      <c r="B777" s="153" t="s">
        <v>705</v>
      </c>
      <c r="C777" s="148">
        <v>0</v>
      </c>
      <c r="D777" s="148">
        <v>0</v>
      </c>
      <c r="E777" s="148">
        <v>0</v>
      </c>
      <c r="F777" s="148">
        <v>0</v>
      </c>
      <c r="G777" s="148">
        <v>0</v>
      </c>
    </row>
    <row r="778" spans="1:7" ht="15.75" x14ac:dyDescent="0.25">
      <c r="A778" s="148" t="s">
        <v>478</v>
      </c>
      <c r="B778" s="153" t="s">
        <v>644</v>
      </c>
      <c r="C778" s="148">
        <v>197.94</v>
      </c>
      <c r="D778" s="148">
        <v>0</v>
      </c>
      <c r="E778" s="148">
        <v>197.94</v>
      </c>
      <c r="F778" s="148">
        <v>0</v>
      </c>
      <c r="G778" s="148">
        <v>197.94</v>
      </c>
    </row>
    <row r="779" spans="1:7" ht="15.75" x14ac:dyDescent="0.25">
      <c r="A779" s="148" t="s">
        <v>481</v>
      </c>
      <c r="B779" s="231" t="s">
        <v>706</v>
      </c>
      <c r="C779" s="148">
        <v>70287.69</v>
      </c>
      <c r="D779" s="148">
        <v>0</v>
      </c>
      <c r="E779" s="148">
        <v>70287.69</v>
      </c>
      <c r="F779" s="148">
        <v>0</v>
      </c>
      <c r="G779" s="148">
        <v>70287.69</v>
      </c>
    </row>
    <row r="780" spans="1:7" ht="15.75" x14ac:dyDescent="0.25">
      <c r="A780" s="148" t="s">
        <v>481</v>
      </c>
      <c r="B780" s="231" t="s">
        <v>707</v>
      </c>
      <c r="C780" s="148">
        <v>0</v>
      </c>
      <c r="D780" s="148">
        <v>0</v>
      </c>
      <c r="E780" s="148">
        <v>0</v>
      </c>
      <c r="F780" s="148">
        <v>0</v>
      </c>
      <c r="G780" s="148">
        <v>0</v>
      </c>
    </row>
    <row r="781" spans="1:7" ht="15.75" x14ac:dyDescent="0.25">
      <c r="A781" s="148" t="s">
        <v>485</v>
      </c>
      <c r="B781" s="231" t="s">
        <v>646</v>
      </c>
      <c r="C781" s="148">
        <v>743.90000000000009</v>
      </c>
      <c r="D781" s="148">
        <v>0</v>
      </c>
      <c r="E781" s="148">
        <v>743.90000000000009</v>
      </c>
      <c r="F781" s="148">
        <v>0</v>
      </c>
      <c r="G781" s="148">
        <v>743.90000000000009</v>
      </c>
    </row>
    <row r="782" spans="1:7" ht="15.75" x14ac:dyDescent="0.25">
      <c r="A782" s="148" t="s">
        <v>248</v>
      </c>
      <c r="B782" s="231" t="s">
        <v>647</v>
      </c>
      <c r="C782" s="148">
        <v>54023.08</v>
      </c>
      <c r="D782" s="148">
        <v>0</v>
      </c>
      <c r="E782" s="148">
        <v>54023.08</v>
      </c>
      <c r="F782" s="148">
        <v>0</v>
      </c>
      <c r="G782" s="148">
        <v>54023.08</v>
      </c>
    </row>
    <row r="783" spans="1:7" ht="15.75" x14ac:dyDescent="0.25">
      <c r="A783" s="148" t="s">
        <v>248</v>
      </c>
      <c r="B783" s="231" t="s">
        <v>708</v>
      </c>
      <c r="C783" s="148">
        <v>0</v>
      </c>
      <c r="D783" s="148">
        <v>0</v>
      </c>
      <c r="E783" s="148">
        <v>0</v>
      </c>
      <c r="F783" s="148">
        <v>0</v>
      </c>
      <c r="G783" s="148">
        <v>0</v>
      </c>
    </row>
    <row r="784" spans="1:7" ht="15.75" x14ac:dyDescent="0.25">
      <c r="A784" s="148" t="s">
        <v>489</v>
      </c>
      <c r="B784" s="231" t="s">
        <v>649</v>
      </c>
      <c r="C784" s="148">
        <v>0</v>
      </c>
      <c r="D784" s="148">
        <v>0</v>
      </c>
      <c r="E784" s="148">
        <v>0</v>
      </c>
      <c r="F784" s="148">
        <v>0</v>
      </c>
      <c r="G784" s="148">
        <v>0</v>
      </c>
    </row>
    <row r="785" spans="1:7" ht="15.75" x14ac:dyDescent="0.25">
      <c r="A785" s="148" t="s">
        <v>491</v>
      </c>
      <c r="B785" s="231" t="s">
        <v>650</v>
      </c>
      <c r="C785" s="148">
        <v>0</v>
      </c>
      <c r="D785" s="148">
        <v>0</v>
      </c>
      <c r="E785" s="148">
        <v>0</v>
      </c>
      <c r="F785" s="148">
        <v>0</v>
      </c>
      <c r="G785" s="148">
        <v>0</v>
      </c>
    </row>
    <row r="786" spans="1:7" ht="15.75" x14ac:dyDescent="0.25">
      <c r="A786" s="148" t="s">
        <v>493</v>
      </c>
      <c r="B786" s="231" t="s">
        <v>651</v>
      </c>
      <c r="C786" s="148">
        <v>0</v>
      </c>
      <c r="D786" s="148">
        <v>0</v>
      </c>
      <c r="E786" s="148">
        <v>0</v>
      </c>
      <c r="F786" s="148">
        <v>0</v>
      </c>
      <c r="G786" s="148">
        <v>0</v>
      </c>
    </row>
    <row r="787" spans="1:7" ht="15.75" x14ac:dyDescent="0.25">
      <c r="A787" s="148" t="s">
        <v>495</v>
      </c>
      <c r="B787" s="231" t="s">
        <v>652</v>
      </c>
      <c r="C787" s="148">
        <v>0</v>
      </c>
      <c r="D787" s="148">
        <v>0</v>
      </c>
      <c r="E787" s="148">
        <v>0</v>
      </c>
      <c r="F787" s="148">
        <v>0</v>
      </c>
      <c r="G787" s="148">
        <v>0</v>
      </c>
    </row>
    <row r="788" spans="1:7" ht="15.75" x14ac:dyDescent="0.25">
      <c r="A788" s="148" t="s">
        <v>497</v>
      </c>
      <c r="B788" s="231" t="s">
        <v>498</v>
      </c>
      <c r="C788" s="148">
        <v>6675.9100000000008</v>
      </c>
      <c r="D788" s="148">
        <v>0</v>
      </c>
      <c r="E788" s="148">
        <v>6675.9100000000008</v>
      </c>
      <c r="F788" s="148">
        <v>0</v>
      </c>
      <c r="G788" s="148">
        <v>6675.9100000000008</v>
      </c>
    </row>
    <row r="789" spans="1:7" ht="15.75" x14ac:dyDescent="0.25">
      <c r="A789" s="148" t="s">
        <v>499</v>
      </c>
      <c r="B789" s="231" t="s">
        <v>709</v>
      </c>
      <c r="C789" s="148">
        <v>0</v>
      </c>
      <c r="D789" s="148">
        <v>0</v>
      </c>
      <c r="E789" s="148">
        <v>0</v>
      </c>
      <c r="F789" s="148">
        <v>0</v>
      </c>
      <c r="G789" s="148">
        <v>0</v>
      </c>
    </row>
    <row r="790" spans="1:7" ht="15.75" x14ac:dyDescent="0.25">
      <c r="A790" s="148" t="s">
        <v>501</v>
      </c>
      <c r="B790" s="231" t="s">
        <v>655</v>
      </c>
      <c r="C790" s="148">
        <v>0</v>
      </c>
      <c r="D790" s="148">
        <v>0</v>
      </c>
      <c r="E790" s="148">
        <v>0</v>
      </c>
      <c r="F790" s="148">
        <v>0</v>
      </c>
      <c r="G790" s="148">
        <v>0</v>
      </c>
    </row>
    <row r="791" spans="1:7" ht="15.75" x14ac:dyDescent="0.25">
      <c r="A791" s="148" t="s">
        <v>503</v>
      </c>
      <c r="B791" s="231" t="s">
        <v>710</v>
      </c>
      <c r="C791" s="148">
        <v>46365.5</v>
      </c>
      <c r="D791" s="148">
        <v>0</v>
      </c>
      <c r="E791" s="148">
        <v>46365.5</v>
      </c>
      <c r="F791" s="148">
        <v>0</v>
      </c>
      <c r="G791" s="148">
        <v>46365.5</v>
      </c>
    </row>
    <row r="792" spans="1:7" ht="15.75" x14ac:dyDescent="0.25">
      <c r="A792" s="148" t="s">
        <v>505</v>
      </c>
      <c r="B792" s="231" t="s">
        <v>657</v>
      </c>
      <c r="C792" s="148">
        <v>0</v>
      </c>
      <c r="D792" s="148">
        <v>0</v>
      </c>
      <c r="E792" s="148">
        <v>0</v>
      </c>
      <c r="F792" s="148">
        <v>0</v>
      </c>
      <c r="G792" s="148">
        <v>0</v>
      </c>
    </row>
    <row r="793" spans="1:7" ht="15.75" x14ac:dyDescent="0.25">
      <c r="A793" s="148" t="s">
        <v>507</v>
      </c>
      <c r="B793" s="231" t="s">
        <v>658</v>
      </c>
      <c r="C793" s="148">
        <v>0</v>
      </c>
      <c r="D793" s="148">
        <v>0</v>
      </c>
      <c r="E793" s="148">
        <v>0</v>
      </c>
      <c r="F793" s="148">
        <v>0</v>
      </c>
      <c r="G793" s="148">
        <v>0</v>
      </c>
    </row>
    <row r="794" spans="1:7" ht="15.75" x14ac:dyDescent="0.25">
      <c r="A794" s="148" t="s">
        <v>270</v>
      </c>
      <c r="B794" s="231" t="s">
        <v>659</v>
      </c>
      <c r="C794" s="148">
        <v>63.84</v>
      </c>
      <c r="D794" s="148">
        <v>0</v>
      </c>
      <c r="E794" s="148">
        <v>63.84</v>
      </c>
      <c r="F794" s="148">
        <v>0</v>
      </c>
      <c r="G794" s="148">
        <v>63.84</v>
      </c>
    </row>
    <row r="795" spans="1:7" ht="15.75" x14ac:dyDescent="0.25">
      <c r="A795" s="148" t="s">
        <v>264</v>
      </c>
      <c r="B795" s="231" t="s">
        <v>660</v>
      </c>
      <c r="C795" s="148">
        <v>0</v>
      </c>
      <c r="D795" s="148">
        <v>0</v>
      </c>
      <c r="E795" s="148">
        <v>0</v>
      </c>
      <c r="F795" s="148">
        <v>0</v>
      </c>
      <c r="G795" s="148">
        <v>0</v>
      </c>
    </row>
    <row r="796" spans="1:7" ht="15.75" x14ac:dyDescent="0.25">
      <c r="A796" s="148" t="s">
        <v>276</v>
      </c>
      <c r="B796" s="230" t="s">
        <v>711</v>
      </c>
      <c r="C796" s="148">
        <v>0</v>
      </c>
      <c r="D796" s="148">
        <v>0</v>
      </c>
      <c r="E796" s="148">
        <v>0</v>
      </c>
      <c r="F796" s="148">
        <v>0</v>
      </c>
      <c r="G796" s="148">
        <v>0</v>
      </c>
    </row>
    <row r="797" spans="1:7" ht="15.75" x14ac:dyDescent="0.25">
      <c r="A797" s="148" t="s">
        <v>512</v>
      </c>
      <c r="B797" s="153" t="s">
        <v>712</v>
      </c>
      <c r="C797" s="148">
        <v>0</v>
      </c>
      <c r="D797" s="148">
        <v>0</v>
      </c>
      <c r="E797" s="148">
        <v>0</v>
      </c>
      <c r="F797" s="148">
        <v>0</v>
      </c>
      <c r="G797" s="148">
        <v>0</v>
      </c>
    </row>
    <row r="798" spans="1:7" ht="15.75" x14ac:dyDescent="0.25">
      <c r="A798" s="148" t="s">
        <v>515</v>
      </c>
      <c r="B798" s="230" t="s">
        <v>713</v>
      </c>
      <c r="C798" s="148">
        <v>0</v>
      </c>
      <c r="D798" s="148">
        <v>0</v>
      </c>
      <c r="E798" s="148">
        <v>0</v>
      </c>
      <c r="F798" s="148">
        <v>0</v>
      </c>
      <c r="G798" s="148">
        <v>0</v>
      </c>
    </row>
    <row r="799" spans="1:7" ht="15.75" x14ac:dyDescent="0.25">
      <c r="A799" s="151" t="s">
        <v>274</v>
      </c>
      <c r="B799" s="153" t="s">
        <v>714</v>
      </c>
      <c r="C799" s="148">
        <v>0</v>
      </c>
      <c r="D799" s="148">
        <v>0</v>
      </c>
      <c r="E799" s="148">
        <v>0</v>
      </c>
      <c r="F799" s="148">
        <v>0</v>
      </c>
      <c r="G799" s="148">
        <v>0</v>
      </c>
    </row>
    <row r="800" spans="1:7" ht="15.75" x14ac:dyDescent="0.25">
      <c r="A800" s="148" t="s">
        <v>518</v>
      </c>
      <c r="B800" s="153" t="s">
        <v>715</v>
      </c>
      <c r="C800" s="148">
        <v>0</v>
      </c>
      <c r="D800" s="148">
        <v>0</v>
      </c>
      <c r="E800" s="148">
        <v>0</v>
      </c>
      <c r="F800" s="148">
        <v>0</v>
      </c>
      <c r="G800" s="148">
        <v>0</v>
      </c>
    </row>
    <row r="801" spans="1:7" ht="15.75" x14ac:dyDescent="0.25">
      <c r="A801" s="148" t="s">
        <v>520</v>
      </c>
      <c r="B801" s="231" t="s">
        <v>716</v>
      </c>
      <c r="C801" s="148">
        <v>406</v>
      </c>
      <c r="D801" s="148">
        <v>0</v>
      </c>
      <c r="E801" s="148">
        <v>406</v>
      </c>
      <c r="F801" s="148">
        <v>0</v>
      </c>
      <c r="G801" s="148">
        <v>406</v>
      </c>
    </row>
    <row r="802" spans="1:7" ht="15.75" x14ac:dyDescent="0.25">
      <c r="A802" s="148" t="s">
        <v>522</v>
      </c>
      <c r="B802" s="231" t="s">
        <v>717</v>
      </c>
      <c r="C802" s="148">
        <v>0</v>
      </c>
      <c r="D802" s="148">
        <v>0</v>
      </c>
      <c r="E802" s="148">
        <v>0</v>
      </c>
      <c r="F802" s="148">
        <v>0</v>
      </c>
      <c r="G802" s="148">
        <v>0</v>
      </c>
    </row>
    <row r="803" spans="1:7" ht="15.75" x14ac:dyDescent="0.25">
      <c r="A803" s="148" t="s">
        <v>524</v>
      </c>
      <c r="B803" s="231" t="s">
        <v>668</v>
      </c>
      <c r="C803" s="148">
        <v>0</v>
      </c>
      <c r="D803" s="148">
        <v>0</v>
      </c>
      <c r="E803" s="148">
        <v>0</v>
      </c>
      <c r="F803" s="148">
        <v>1777.8799999999999</v>
      </c>
      <c r="G803" s="148">
        <v>1777.8799999999999</v>
      </c>
    </row>
    <row r="804" spans="1:7" ht="15.75" x14ac:dyDescent="0.25">
      <c r="A804" s="148" t="s">
        <v>526</v>
      </c>
      <c r="B804" s="229" t="s">
        <v>669</v>
      </c>
      <c r="C804" s="148">
        <v>0</v>
      </c>
      <c r="D804" s="148">
        <v>0</v>
      </c>
      <c r="E804" s="148">
        <v>0</v>
      </c>
      <c r="F804" s="148">
        <v>0</v>
      </c>
      <c r="G804" s="148">
        <v>0</v>
      </c>
    </row>
    <row r="805" spans="1:7" ht="15.75" x14ac:dyDescent="0.25">
      <c r="A805" s="148" t="s">
        <v>528</v>
      </c>
      <c r="B805" s="229" t="s">
        <v>670</v>
      </c>
      <c r="C805" s="148">
        <v>0</v>
      </c>
      <c r="D805" s="148">
        <v>0</v>
      </c>
      <c r="E805" s="148">
        <v>0</v>
      </c>
      <c r="F805" s="148">
        <v>0</v>
      </c>
      <c r="G805" s="148">
        <v>0</v>
      </c>
    </row>
    <row r="806" spans="1:7" ht="15.75" x14ac:dyDescent="0.25">
      <c r="A806" s="148" t="s">
        <v>530</v>
      </c>
      <c r="B806" s="231" t="s">
        <v>718</v>
      </c>
      <c r="C806" s="148">
        <v>226.02</v>
      </c>
      <c r="D806" s="148">
        <v>0</v>
      </c>
      <c r="E806" s="148">
        <v>226.02</v>
      </c>
      <c r="F806" s="148">
        <v>0</v>
      </c>
      <c r="G806" s="148">
        <v>226.02</v>
      </c>
    </row>
    <row r="807" spans="1:7" ht="15.75" x14ac:dyDescent="0.25">
      <c r="A807" s="148" t="s">
        <v>672</v>
      </c>
      <c r="B807" s="231">
        <v>6825</v>
      </c>
      <c r="C807" s="148">
        <v>0</v>
      </c>
      <c r="D807" s="148">
        <v>0</v>
      </c>
      <c r="E807" s="148">
        <v>0</v>
      </c>
      <c r="F807" s="148">
        <v>0</v>
      </c>
      <c r="G807" s="148">
        <v>0</v>
      </c>
    </row>
    <row r="808" spans="1:7" ht="15.75" x14ac:dyDescent="0.25">
      <c r="A808" s="148" t="s">
        <v>535</v>
      </c>
      <c r="B808" s="231" t="s">
        <v>673</v>
      </c>
      <c r="C808" s="148">
        <v>229.39999999999998</v>
      </c>
      <c r="D808" s="148">
        <v>0</v>
      </c>
      <c r="E808" s="148">
        <v>229.39999999999998</v>
      </c>
      <c r="F808" s="148">
        <v>0</v>
      </c>
      <c r="G808" s="148">
        <v>229.39999999999998</v>
      </c>
    </row>
    <row r="809" spans="1:7" ht="15.75" x14ac:dyDescent="0.25">
      <c r="A809" s="148" t="s">
        <v>347</v>
      </c>
      <c r="B809" s="231" t="s">
        <v>674</v>
      </c>
      <c r="C809" s="148">
        <v>0</v>
      </c>
      <c r="D809" s="148">
        <v>0</v>
      </c>
      <c r="E809" s="148">
        <v>0</v>
      </c>
      <c r="F809" s="148">
        <v>0</v>
      </c>
      <c r="G809" s="148">
        <v>0</v>
      </c>
    </row>
    <row r="810" spans="1:7" ht="15.75" x14ac:dyDescent="0.25">
      <c r="A810" s="148" t="s">
        <v>538</v>
      </c>
      <c r="B810" s="231" t="s">
        <v>675</v>
      </c>
      <c r="C810" s="148">
        <v>1623.49</v>
      </c>
      <c r="D810" s="148">
        <v>0</v>
      </c>
      <c r="E810" s="148">
        <v>1623.49</v>
      </c>
      <c r="F810" s="148">
        <v>0</v>
      </c>
      <c r="G810" s="148">
        <v>1623.49</v>
      </c>
    </row>
    <row r="811" spans="1:7" ht="15.75" x14ac:dyDescent="0.25">
      <c r="A811" s="148" t="s">
        <v>538</v>
      </c>
      <c r="B811" s="231" t="s">
        <v>719</v>
      </c>
      <c r="C811" s="148">
        <v>0</v>
      </c>
      <c r="D811" s="148">
        <v>0</v>
      </c>
      <c r="E811" s="148">
        <v>0</v>
      </c>
      <c r="F811" s="148">
        <v>0</v>
      </c>
      <c r="G811" s="148">
        <v>0</v>
      </c>
    </row>
    <row r="812" spans="1:7" ht="15.75" x14ac:dyDescent="0.25">
      <c r="A812" s="148" t="s">
        <v>541</v>
      </c>
      <c r="B812" s="153" t="s">
        <v>677</v>
      </c>
      <c r="C812" s="148">
        <v>84.24</v>
      </c>
      <c r="D812" s="148">
        <v>0</v>
      </c>
      <c r="E812" s="148">
        <v>84.24</v>
      </c>
      <c r="F812" s="148">
        <v>0</v>
      </c>
      <c r="G812" s="148">
        <v>84.24</v>
      </c>
    </row>
    <row r="813" spans="1:7" ht="15.75" x14ac:dyDescent="0.25">
      <c r="A813" s="148" t="s">
        <v>541</v>
      </c>
      <c r="B813" s="153" t="s">
        <v>720</v>
      </c>
      <c r="C813" s="148">
        <v>0</v>
      </c>
      <c r="D813" s="148">
        <v>0</v>
      </c>
      <c r="E813" s="148">
        <v>0</v>
      </c>
      <c r="F813" s="148">
        <v>0</v>
      </c>
      <c r="G813" s="148">
        <v>0</v>
      </c>
    </row>
    <row r="814" spans="1:7" ht="15.75" x14ac:dyDescent="0.25">
      <c r="A814" s="148" t="s">
        <v>544</v>
      </c>
      <c r="B814" s="229" t="s">
        <v>721</v>
      </c>
      <c r="C814" s="148">
        <v>0</v>
      </c>
      <c r="D814" s="148">
        <v>0</v>
      </c>
      <c r="E814" s="148">
        <v>0</v>
      </c>
      <c r="F814" s="148">
        <v>0</v>
      </c>
      <c r="G814" s="148">
        <v>0</v>
      </c>
    </row>
    <row r="815" spans="1:7" ht="15.75" x14ac:dyDescent="0.25">
      <c r="A815" s="148" t="s">
        <v>548</v>
      </c>
      <c r="B815" s="231" t="s">
        <v>722</v>
      </c>
      <c r="C815" s="148">
        <v>0</v>
      </c>
      <c r="D815" s="148">
        <v>0</v>
      </c>
      <c r="E815" s="148">
        <v>0</v>
      </c>
      <c r="F815" s="148">
        <v>0</v>
      </c>
      <c r="G815" s="148">
        <v>0</v>
      </c>
    </row>
    <row r="816" spans="1:7" ht="15.75" x14ac:dyDescent="0.25">
      <c r="A816" s="148" t="s">
        <v>553</v>
      </c>
      <c r="B816" s="231" t="s">
        <v>682</v>
      </c>
      <c r="C816" s="148">
        <v>0</v>
      </c>
      <c r="D816" s="148">
        <v>0</v>
      </c>
      <c r="E816" s="148">
        <v>0</v>
      </c>
      <c r="F816" s="148">
        <v>0</v>
      </c>
      <c r="G816" s="148">
        <v>0</v>
      </c>
    </row>
    <row r="817" spans="1:7" ht="15.75" x14ac:dyDescent="0.25">
      <c r="A817" s="148" t="s">
        <v>555</v>
      </c>
      <c r="B817" s="153" t="s">
        <v>723</v>
      </c>
      <c r="C817" s="148">
        <v>0</v>
      </c>
      <c r="D817" s="148">
        <v>0</v>
      </c>
      <c r="E817" s="148">
        <v>0</v>
      </c>
      <c r="F817" s="148">
        <v>0</v>
      </c>
      <c r="G817" s="148">
        <v>0</v>
      </c>
    </row>
    <row r="818" spans="1:7" ht="15.75" x14ac:dyDescent="0.25">
      <c r="A818" s="148" t="s">
        <v>557</v>
      </c>
      <c r="B818" s="153" t="s">
        <v>684</v>
      </c>
      <c r="C818" s="148">
        <v>0</v>
      </c>
      <c r="D818" s="148">
        <v>0</v>
      </c>
      <c r="E818" s="148">
        <v>0</v>
      </c>
      <c r="F818" s="148">
        <v>0</v>
      </c>
      <c r="G818" s="148">
        <v>0</v>
      </c>
    </row>
    <row r="819" spans="1:7" ht="15.75" x14ac:dyDescent="0.25">
      <c r="A819" s="148" t="s">
        <v>559</v>
      </c>
      <c r="B819" s="153" t="s">
        <v>685</v>
      </c>
      <c r="C819" s="148">
        <v>0</v>
      </c>
      <c r="D819" s="148">
        <v>0</v>
      </c>
      <c r="E819" s="148">
        <v>0</v>
      </c>
      <c r="F819" s="148">
        <v>0</v>
      </c>
      <c r="G819" s="148">
        <v>0</v>
      </c>
    </row>
    <row r="820" spans="1:7" ht="15.75" x14ac:dyDescent="0.25">
      <c r="A820" s="148" t="s">
        <v>561</v>
      </c>
      <c r="B820" s="153" t="s">
        <v>724</v>
      </c>
      <c r="C820" s="148">
        <v>87.03</v>
      </c>
      <c r="D820" s="148">
        <v>0</v>
      </c>
      <c r="E820" s="148">
        <v>87.03</v>
      </c>
      <c r="F820" s="148">
        <v>0</v>
      </c>
      <c r="G820" s="148">
        <v>87.03</v>
      </c>
    </row>
    <row r="821" spans="1:7" ht="15.75" x14ac:dyDescent="0.25">
      <c r="A821" s="148" t="s">
        <v>563</v>
      </c>
      <c r="B821" s="153" t="s">
        <v>725</v>
      </c>
      <c r="C821" s="148">
        <v>0</v>
      </c>
      <c r="D821" s="148">
        <v>0</v>
      </c>
      <c r="E821" s="148">
        <v>0</v>
      </c>
      <c r="F821" s="148">
        <v>0</v>
      </c>
      <c r="G821" s="148">
        <v>0</v>
      </c>
    </row>
    <row r="822" spans="1:7" ht="15.75" x14ac:dyDescent="0.25">
      <c r="A822" s="148" t="s">
        <v>566</v>
      </c>
      <c r="B822" s="153" t="s">
        <v>726</v>
      </c>
      <c r="C822" s="148">
        <v>0</v>
      </c>
      <c r="D822" s="148">
        <v>0</v>
      </c>
      <c r="E822" s="148">
        <v>0</v>
      </c>
      <c r="F822" s="148">
        <v>0</v>
      </c>
      <c r="G822" s="148">
        <v>0</v>
      </c>
    </row>
    <row r="823" spans="1:7" ht="15.75" x14ac:dyDescent="0.25">
      <c r="A823" s="148" t="s">
        <v>566</v>
      </c>
      <c r="B823" s="153" t="s">
        <v>727</v>
      </c>
      <c r="C823" s="148">
        <v>6415276.8700000001</v>
      </c>
      <c r="D823" s="148">
        <v>456994.84999999963</v>
      </c>
      <c r="E823" s="148">
        <v>6872271.7199999997</v>
      </c>
      <c r="F823" s="148">
        <v>0</v>
      </c>
      <c r="G823" s="148">
        <v>6872271.7199999997</v>
      </c>
    </row>
    <row r="824" spans="1:7" ht="15.75" x14ac:dyDescent="0.25">
      <c r="A824" s="148" t="s">
        <v>567</v>
      </c>
      <c r="B824" s="230" t="s">
        <v>587</v>
      </c>
      <c r="C824" s="148">
        <v>0</v>
      </c>
      <c r="D824" s="148">
        <v>0</v>
      </c>
      <c r="E824" s="148">
        <v>0</v>
      </c>
      <c r="F824" s="148">
        <v>0</v>
      </c>
      <c r="G824" s="148">
        <v>0</v>
      </c>
    </row>
    <row r="825" spans="1:7" ht="15.75" x14ac:dyDescent="0.25">
      <c r="A825" s="148" t="s">
        <v>569</v>
      </c>
      <c r="B825" s="230" t="s">
        <v>570</v>
      </c>
      <c r="C825" s="148"/>
      <c r="D825" s="148">
        <v>0</v>
      </c>
      <c r="E825" s="148">
        <v>0</v>
      </c>
      <c r="F825" s="148">
        <v>0</v>
      </c>
      <c r="G825" s="148">
        <v>0</v>
      </c>
    </row>
    <row r="826" spans="1:7" ht="15.75" x14ac:dyDescent="0.25">
      <c r="A826" s="148" t="s">
        <v>571</v>
      </c>
      <c r="B826" s="148"/>
      <c r="C826" s="148"/>
      <c r="D826" s="148">
        <v>0</v>
      </c>
      <c r="E826" s="148">
        <v>0</v>
      </c>
      <c r="F826" s="148">
        <v>0</v>
      </c>
      <c r="G826" s="148">
        <v>0</v>
      </c>
    </row>
    <row r="827" spans="1:7" ht="15.75" x14ac:dyDescent="0.25">
      <c r="A827" s="148" t="s">
        <v>572</v>
      </c>
      <c r="B827" s="148"/>
      <c r="C827" s="148"/>
      <c r="D827" s="148">
        <v>0</v>
      </c>
      <c r="E827" s="148">
        <v>0</v>
      </c>
      <c r="F827" s="148">
        <v>0</v>
      </c>
      <c r="G827" s="148">
        <v>0</v>
      </c>
    </row>
    <row r="828" spans="1:7" ht="15.75" x14ac:dyDescent="0.25">
      <c r="A828" s="148" t="s">
        <v>728</v>
      </c>
      <c r="B828" s="230" t="s">
        <v>729</v>
      </c>
      <c r="C828" s="148"/>
      <c r="D828" s="148">
        <v>0</v>
      </c>
      <c r="E828" s="148">
        <v>0</v>
      </c>
      <c r="F828" s="148">
        <v>0</v>
      </c>
      <c r="G828" s="148">
        <v>0</v>
      </c>
    </row>
    <row r="829" spans="1:7" ht="15.75" x14ac:dyDescent="0.25">
      <c r="A829" s="148" t="s">
        <v>574</v>
      </c>
      <c r="B829" s="148"/>
      <c r="C829" s="148"/>
      <c r="D829" s="148">
        <v>0</v>
      </c>
      <c r="E829" s="148">
        <v>0</v>
      </c>
      <c r="F829" s="148">
        <v>0</v>
      </c>
      <c r="G829" s="148">
        <v>0</v>
      </c>
    </row>
    <row r="830" spans="1:7" ht="15.75" x14ac:dyDescent="0.25">
      <c r="A830" s="148" t="s">
        <v>575</v>
      </c>
      <c r="B830" s="230" t="s">
        <v>576</v>
      </c>
      <c r="C830" s="148"/>
      <c r="D830" s="148">
        <v>0</v>
      </c>
      <c r="E830" s="148">
        <v>0</v>
      </c>
      <c r="F830" s="148">
        <v>0</v>
      </c>
      <c r="G830" s="148">
        <v>0</v>
      </c>
    </row>
    <row r="831" spans="1:7" ht="15.75" x14ac:dyDescent="0.25">
      <c r="A831" s="148"/>
      <c r="B831" s="162"/>
      <c r="C831" s="152" t="s">
        <v>577</v>
      </c>
      <c r="D831" s="152" t="s">
        <v>577</v>
      </c>
      <c r="E831" s="152" t="s">
        <v>577</v>
      </c>
      <c r="F831" s="152" t="s">
        <v>577</v>
      </c>
      <c r="G831" s="152" t="s">
        <v>577</v>
      </c>
    </row>
    <row r="832" spans="1:7" ht="15.75" x14ac:dyDescent="0.25">
      <c r="A832" s="148" t="s">
        <v>578</v>
      </c>
      <c r="B832" s="162"/>
      <c r="C832" s="148">
        <v>6695781.7400000002</v>
      </c>
      <c r="D832" s="148">
        <v>456994.84999999963</v>
      </c>
      <c r="E832" s="148">
        <v>7152776.5899999999</v>
      </c>
      <c r="F832" s="148">
        <v>1777.8799999999999</v>
      </c>
      <c r="G832" s="148">
        <v>7154554.4699999997</v>
      </c>
    </row>
    <row r="833" spans="1:7" ht="15.75" x14ac:dyDescent="0.25">
      <c r="A833" s="148"/>
      <c r="B833" s="148"/>
      <c r="C833" s="152" t="s">
        <v>397</v>
      </c>
      <c r="D833" s="152" t="s">
        <v>397</v>
      </c>
      <c r="E833" s="152" t="s">
        <v>397</v>
      </c>
      <c r="F833" s="152" t="s">
        <v>397</v>
      </c>
      <c r="G833" s="152" t="s">
        <v>397</v>
      </c>
    </row>
    <row r="834" spans="1:7" ht="15.75" x14ac:dyDescent="0.25">
      <c r="A834" s="148"/>
      <c r="B834" s="148"/>
      <c r="C834" s="148"/>
      <c r="D834" s="148"/>
      <c r="E834" s="148"/>
      <c r="F834" s="148"/>
      <c r="G834" s="148"/>
    </row>
    <row r="835" spans="1:7" ht="15.75" x14ac:dyDescent="0.25">
      <c r="A835" s="148"/>
      <c r="B835" s="148"/>
      <c r="C835" s="148"/>
      <c r="D835" s="148"/>
      <c r="E835" s="148"/>
      <c r="F835" s="148"/>
      <c r="G835" s="148"/>
    </row>
    <row r="836" spans="1:7" ht="15.75" x14ac:dyDescent="0.25">
      <c r="A836" s="148"/>
      <c r="B836" s="148"/>
      <c r="C836" s="148"/>
      <c r="D836" s="148"/>
      <c r="E836" s="148"/>
      <c r="F836" s="148"/>
      <c r="G836" s="148"/>
    </row>
    <row r="837" spans="1:7" ht="15.75" x14ac:dyDescent="0.25">
      <c r="A837" s="148"/>
      <c r="B837" s="148"/>
      <c r="C837" s="148"/>
      <c r="D837" s="148"/>
      <c r="E837" s="148"/>
      <c r="F837" s="148"/>
      <c r="G837" s="148"/>
    </row>
    <row r="838" spans="1:7" ht="15.75" x14ac:dyDescent="0.25">
      <c r="A838" s="148"/>
      <c r="B838" s="148"/>
      <c r="C838" s="148"/>
      <c r="D838" s="148"/>
      <c r="E838" s="148"/>
      <c r="F838" s="148"/>
      <c r="G838" s="148"/>
    </row>
    <row r="839" spans="1:7" ht="15.75" x14ac:dyDescent="0.25">
      <c r="A839" s="148"/>
      <c r="B839" s="148"/>
      <c r="C839" s="148"/>
      <c r="D839" s="148"/>
      <c r="E839" s="148"/>
      <c r="F839" s="148"/>
      <c r="G839" s="148"/>
    </row>
    <row r="840" spans="1:7" ht="15.75" x14ac:dyDescent="0.25">
      <c r="A840" s="148"/>
      <c r="B840" s="148"/>
      <c r="C840" s="148"/>
      <c r="D840" s="148"/>
      <c r="E840" s="148"/>
      <c r="F840" s="148"/>
      <c r="G840" s="148"/>
    </row>
    <row r="841" spans="1:7" ht="15.75" x14ac:dyDescent="0.25">
      <c r="A841" s="148"/>
      <c r="B841" s="148"/>
      <c r="C841" s="148"/>
      <c r="D841" s="148"/>
      <c r="E841" s="148"/>
      <c r="F841" s="148"/>
      <c r="G841" s="148"/>
    </row>
    <row r="842" spans="1:7" ht="15.75" x14ac:dyDescent="0.25">
      <c r="A842" s="148"/>
      <c r="B842" s="148"/>
      <c r="C842" s="148"/>
      <c r="D842" s="148"/>
      <c r="E842" s="148"/>
      <c r="F842" s="148"/>
      <c r="G842" s="148"/>
    </row>
    <row r="843" spans="1:7" ht="15.75" x14ac:dyDescent="0.25">
      <c r="A843" s="148"/>
      <c r="B843" s="148"/>
      <c r="C843" s="148"/>
      <c r="D843" s="148"/>
      <c r="E843" s="148"/>
      <c r="F843" s="148"/>
      <c r="G843" s="148"/>
    </row>
    <row r="844" spans="1:7" ht="15.75" x14ac:dyDescent="0.25">
      <c r="A844" s="148"/>
      <c r="B844" s="148"/>
      <c r="C844" s="148" t="s">
        <v>394</v>
      </c>
      <c r="D844" s="148"/>
      <c r="E844" s="148"/>
      <c r="F844" s="148"/>
      <c r="G844" s="148"/>
    </row>
    <row r="845" spans="1:7" ht="15.75" x14ac:dyDescent="0.25">
      <c r="A845" s="148"/>
      <c r="B845" s="148"/>
      <c r="C845" s="148" t="s">
        <v>582</v>
      </c>
      <c r="D845" s="148"/>
      <c r="E845" s="148"/>
      <c r="F845" s="148"/>
      <c r="G845" s="148"/>
    </row>
    <row r="846" spans="1:7" ht="15.75" x14ac:dyDescent="0.25">
      <c r="A846" s="148" t="s">
        <v>598</v>
      </c>
      <c r="B846" s="148"/>
      <c r="C846" s="153" t="s">
        <v>691</v>
      </c>
      <c r="D846" s="148"/>
      <c r="E846" s="148"/>
      <c r="F846" s="148"/>
      <c r="G846" s="148"/>
    </row>
    <row r="847" spans="1:7" ht="15.75" x14ac:dyDescent="0.25">
      <c r="A847" s="152" t="s">
        <v>397</v>
      </c>
      <c r="B847" s="160" t="s">
        <v>397</v>
      </c>
      <c r="C847" s="160" t="s">
        <v>397</v>
      </c>
      <c r="D847" s="160" t="s">
        <v>397</v>
      </c>
      <c r="E847" s="160" t="s">
        <v>397</v>
      </c>
      <c r="F847" s="160" t="s">
        <v>397</v>
      </c>
      <c r="G847" s="160" t="s">
        <v>397</v>
      </c>
    </row>
    <row r="848" spans="1:7" ht="15.75" x14ac:dyDescent="0.25">
      <c r="A848" s="148" t="s">
        <v>398</v>
      </c>
      <c r="B848" s="162"/>
      <c r="C848" s="150" t="s">
        <v>185</v>
      </c>
      <c r="D848" s="150" t="s">
        <v>185</v>
      </c>
      <c r="E848" s="150" t="s">
        <v>399</v>
      </c>
      <c r="F848" s="150" t="s">
        <v>185</v>
      </c>
      <c r="G848" s="150" t="s">
        <v>400</v>
      </c>
    </row>
    <row r="849" spans="1:7" ht="15.75" x14ac:dyDescent="0.25">
      <c r="A849" s="148"/>
      <c r="B849" s="162"/>
      <c r="C849" s="150" t="s">
        <v>401</v>
      </c>
      <c r="D849" s="150" t="s">
        <v>402</v>
      </c>
      <c r="E849" s="150" t="s">
        <v>402</v>
      </c>
      <c r="F849" s="150" t="s">
        <v>403</v>
      </c>
      <c r="G849" s="150" t="s">
        <v>404</v>
      </c>
    </row>
    <row r="850" spans="1:7" ht="15.75" x14ac:dyDescent="0.25">
      <c r="A850" s="148"/>
      <c r="B850" s="162"/>
      <c r="C850" s="150" t="s">
        <v>405</v>
      </c>
      <c r="D850" s="150" t="s">
        <v>406</v>
      </c>
      <c r="E850" s="148"/>
      <c r="F850" s="150" t="s">
        <v>406</v>
      </c>
      <c r="G850" s="150" t="s">
        <v>583</v>
      </c>
    </row>
    <row r="851" spans="1:7" ht="15.75" x14ac:dyDescent="0.25">
      <c r="A851" s="152" t="s">
        <v>397</v>
      </c>
      <c r="B851" s="160" t="s">
        <v>397</v>
      </c>
      <c r="C851" s="160" t="s">
        <v>397</v>
      </c>
      <c r="D851" s="160" t="s">
        <v>397</v>
      </c>
      <c r="E851" s="160" t="s">
        <v>397</v>
      </c>
      <c r="F851" s="160" t="s">
        <v>397</v>
      </c>
      <c r="G851" s="160" t="s">
        <v>397</v>
      </c>
    </row>
    <row r="852" spans="1:7" ht="15.75" x14ac:dyDescent="0.25">
      <c r="A852" s="148" t="s">
        <v>408</v>
      </c>
      <c r="B852" s="229" t="s">
        <v>409</v>
      </c>
      <c r="C852" s="148"/>
      <c r="D852" s="148">
        <v>0</v>
      </c>
      <c r="E852" s="148">
        <v>0</v>
      </c>
      <c r="F852" s="148">
        <v>0</v>
      </c>
      <c r="G852" s="148">
        <v>0</v>
      </c>
    </row>
    <row r="853" spans="1:7" ht="15.75" x14ac:dyDescent="0.25">
      <c r="A853" s="148" t="s">
        <v>410</v>
      </c>
      <c r="B853" s="231" t="s">
        <v>612</v>
      </c>
      <c r="C853" s="148">
        <v>11012.4</v>
      </c>
      <c r="D853" s="148">
        <v>0</v>
      </c>
      <c r="E853" s="148">
        <v>11012.4</v>
      </c>
      <c r="F853" s="148">
        <v>0</v>
      </c>
      <c r="G853" s="148">
        <v>11012.4</v>
      </c>
    </row>
    <row r="854" spans="1:7" ht="15.75" x14ac:dyDescent="0.25">
      <c r="A854" s="148" t="s">
        <v>413</v>
      </c>
      <c r="B854" s="231" t="s">
        <v>613</v>
      </c>
      <c r="C854" s="148">
        <v>0</v>
      </c>
      <c r="D854" s="148">
        <v>0</v>
      </c>
      <c r="E854" s="148">
        <v>0</v>
      </c>
      <c r="F854" s="148">
        <v>0</v>
      </c>
      <c r="G854" s="148">
        <v>0</v>
      </c>
    </row>
    <row r="855" spans="1:7" ht="15.75" x14ac:dyDescent="0.25">
      <c r="A855" s="148" t="s">
        <v>415</v>
      </c>
      <c r="B855" s="231" t="s">
        <v>614</v>
      </c>
      <c r="C855" s="148">
        <v>0</v>
      </c>
      <c r="D855" s="148">
        <v>0</v>
      </c>
      <c r="E855" s="148">
        <v>0</v>
      </c>
      <c r="F855" s="148">
        <v>0</v>
      </c>
      <c r="G855" s="148">
        <v>0</v>
      </c>
    </row>
    <row r="856" spans="1:7" ht="15.75" x14ac:dyDescent="0.25">
      <c r="A856" s="148" t="s">
        <v>417</v>
      </c>
      <c r="B856" s="153" t="s">
        <v>615</v>
      </c>
      <c r="C856" s="148">
        <v>0</v>
      </c>
      <c r="D856" s="148">
        <v>0</v>
      </c>
      <c r="E856" s="148">
        <v>0</v>
      </c>
      <c r="F856" s="148">
        <v>0</v>
      </c>
      <c r="G856" s="148">
        <v>0</v>
      </c>
    </row>
    <row r="857" spans="1:7" ht="15.75" x14ac:dyDescent="0.25">
      <c r="A857" s="148" t="s">
        <v>419</v>
      </c>
      <c r="B857" s="231" t="s">
        <v>616</v>
      </c>
      <c r="C857" s="148">
        <v>0</v>
      </c>
      <c r="D857" s="148">
        <v>0</v>
      </c>
      <c r="E857" s="148">
        <v>0</v>
      </c>
      <c r="F857" s="148">
        <v>0</v>
      </c>
      <c r="G857" s="148">
        <v>0</v>
      </c>
    </row>
    <row r="858" spans="1:7" ht="15.75" x14ac:dyDescent="0.25">
      <c r="A858" s="148" t="s">
        <v>421</v>
      </c>
      <c r="B858" s="153" t="s">
        <v>617</v>
      </c>
      <c r="C858" s="148">
        <v>0</v>
      </c>
      <c r="D858" s="148">
        <v>0</v>
      </c>
      <c r="E858" s="148">
        <v>0</v>
      </c>
      <c r="F858" s="148">
        <v>0</v>
      </c>
      <c r="G858" s="148">
        <v>0</v>
      </c>
    </row>
    <row r="859" spans="1:7" ht="15.75" x14ac:dyDescent="0.25">
      <c r="A859" s="148" t="s">
        <v>423</v>
      </c>
      <c r="B859" s="153" t="s">
        <v>618</v>
      </c>
      <c r="C859" s="148">
        <v>0</v>
      </c>
      <c r="D859" s="148">
        <v>0</v>
      </c>
      <c r="E859" s="148">
        <v>0</v>
      </c>
      <c r="F859" s="148">
        <v>0</v>
      </c>
      <c r="G859" s="148">
        <v>0</v>
      </c>
    </row>
    <row r="860" spans="1:7" ht="15.75" x14ac:dyDescent="0.25">
      <c r="A860" s="148" t="s">
        <v>605</v>
      </c>
      <c r="B860" s="232" t="s">
        <v>619</v>
      </c>
      <c r="C860" s="148">
        <v>0</v>
      </c>
      <c r="D860" s="148">
        <v>0</v>
      </c>
      <c r="E860" s="148">
        <v>0</v>
      </c>
      <c r="F860" s="148">
        <v>0</v>
      </c>
      <c r="G860" s="148">
        <v>0</v>
      </c>
    </row>
    <row r="861" spans="1:7" ht="15.75" x14ac:dyDescent="0.25">
      <c r="A861" s="148" t="s">
        <v>429</v>
      </c>
      <c r="B861" s="231" t="s">
        <v>620</v>
      </c>
      <c r="C861" s="148">
        <v>1766.98</v>
      </c>
      <c r="D861" s="148">
        <v>0</v>
      </c>
      <c r="E861" s="148">
        <v>1766.98</v>
      </c>
      <c r="F861" s="148">
        <v>0</v>
      </c>
      <c r="G861" s="148">
        <v>1766.98</v>
      </c>
    </row>
    <row r="862" spans="1:7" ht="15.75" x14ac:dyDescent="0.25">
      <c r="A862" s="148" t="s">
        <v>432</v>
      </c>
      <c r="B862" s="231" t="s">
        <v>621</v>
      </c>
      <c r="C862" s="148">
        <v>467.9</v>
      </c>
      <c r="D862" s="148">
        <v>0</v>
      </c>
      <c r="E862" s="148">
        <v>467.9</v>
      </c>
      <c r="F862" s="148">
        <v>0</v>
      </c>
      <c r="G862" s="148">
        <v>467.9</v>
      </c>
    </row>
    <row r="863" spans="1:7" ht="15.75" x14ac:dyDescent="0.25">
      <c r="A863" s="148" t="s">
        <v>692</v>
      </c>
      <c r="B863" s="231" t="s">
        <v>622</v>
      </c>
      <c r="C863" s="148">
        <v>32610</v>
      </c>
      <c r="D863" s="148">
        <v>0</v>
      </c>
      <c r="E863" s="148">
        <v>32610</v>
      </c>
      <c r="F863" s="148">
        <v>0</v>
      </c>
      <c r="G863" s="148">
        <v>32610</v>
      </c>
    </row>
    <row r="864" spans="1:7" ht="15.75" x14ac:dyDescent="0.25">
      <c r="A864" s="148" t="s">
        <v>284</v>
      </c>
      <c r="B864" s="153" t="s">
        <v>693</v>
      </c>
      <c r="C864" s="148">
        <v>0</v>
      </c>
      <c r="D864" s="148">
        <v>0</v>
      </c>
      <c r="E864" s="148">
        <v>0</v>
      </c>
      <c r="F864" s="148">
        <v>0</v>
      </c>
      <c r="G864" s="148">
        <v>0</v>
      </c>
    </row>
    <row r="865" spans="1:7" ht="15.75" x14ac:dyDescent="0.25">
      <c r="A865" s="151" t="s">
        <v>436</v>
      </c>
      <c r="B865" s="153" t="s">
        <v>624</v>
      </c>
      <c r="C865" s="148">
        <v>0</v>
      </c>
      <c r="D865" s="148">
        <v>0</v>
      </c>
      <c r="E865" s="148">
        <v>0</v>
      </c>
      <c r="F865" s="148">
        <v>0</v>
      </c>
      <c r="G865" s="148">
        <v>0</v>
      </c>
    </row>
    <row r="866" spans="1:7" ht="15.75" x14ac:dyDescent="0.25">
      <c r="A866" s="151" t="s">
        <v>438</v>
      </c>
      <c r="B866" s="153" t="s">
        <v>694</v>
      </c>
      <c r="C866" s="148">
        <v>0</v>
      </c>
      <c r="D866" s="148">
        <v>0</v>
      </c>
      <c r="E866" s="148">
        <v>0</v>
      </c>
      <c r="F866" s="148">
        <v>0</v>
      </c>
      <c r="G866" s="148">
        <v>0</v>
      </c>
    </row>
    <row r="867" spans="1:7" ht="15.75" x14ac:dyDescent="0.25">
      <c r="A867" s="148" t="s">
        <v>440</v>
      </c>
      <c r="B867" s="153" t="s">
        <v>625</v>
      </c>
      <c r="C867" s="148">
        <v>0</v>
      </c>
      <c r="D867" s="148">
        <v>0</v>
      </c>
      <c r="E867" s="148">
        <v>0</v>
      </c>
      <c r="F867" s="148">
        <v>0</v>
      </c>
      <c r="G867" s="148">
        <v>0</v>
      </c>
    </row>
    <row r="868" spans="1:7" ht="15.75" x14ac:dyDescent="0.25">
      <c r="A868" s="148" t="s">
        <v>442</v>
      </c>
      <c r="B868" s="153" t="s">
        <v>626</v>
      </c>
      <c r="C868" s="148">
        <v>0</v>
      </c>
      <c r="D868" s="148">
        <v>0</v>
      </c>
      <c r="E868" s="148">
        <v>0</v>
      </c>
      <c r="F868" s="148">
        <v>0</v>
      </c>
      <c r="G868" s="148">
        <v>0</v>
      </c>
    </row>
    <row r="869" spans="1:7" ht="15.75" x14ac:dyDescent="0.25">
      <c r="A869" s="148" t="s">
        <v>444</v>
      </c>
      <c r="B869" s="153" t="s">
        <v>695</v>
      </c>
      <c r="C869" s="148">
        <v>44095.32</v>
      </c>
      <c r="D869" s="148">
        <v>0</v>
      </c>
      <c r="E869" s="148">
        <v>44095.32</v>
      </c>
      <c r="F869" s="148">
        <v>0</v>
      </c>
      <c r="G869" s="148">
        <v>44095.32</v>
      </c>
    </row>
    <row r="870" spans="1:7" ht="15.75" x14ac:dyDescent="0.25">
      <c r="A870" s="148" t="s">
        <v>446</v>
      </c>
      <c r="B870" s="153" t="s">
        <v>696</v>
      </c>
      <c r="C870" s="148">
        <v>0</v>
      </c>
      <c r="D870" s="148">
        <v>0</v>
      </c>
      <c r="E870" s="148">
        <v>0</v>
      </c>
      <c r="F870" s="148">
        <v>0</v>
      </c>
      <c r="G870" s="148">
        <v>0</v>
      </c>
    </row>
    <row r="871" spans="1:7" ht="15.75" x14ac:dyDescent="0.25">
      <c r="A871" s="148" t="s">
        <v>448</v>
      </c>
      <c r="B871" s="153" t="s">
        <v>697</v>
      </c>
      <c r="C871" s="148">
        <v>0</v>
      </c>
      <c r="D871" s="148">
        <v>0</v>
      </c>
      <c r="E871" s="148">
        <v>0</v>
      </c>
      <c r="F871" s="148">
        <v>0</v>
      </c>
      <c r="G871" s="148">
        <v>0</v>
      </c>
    </row>
    <row r="872" spans="1:7" ht="15.75" x14ac:dyDescent="0.25">
      <c r="A872" s="148" t="s">
        <v>450</v>
      </c>
      <c r="B872" s="231" t="s">
        <v>698</v>
      </c>
      <c r="C872" s="148">
        <v>0</v>
      </c>
      <c r="D872" s="148">
        <v>0</v>
      </c>
      <c r="E872" s="148">
        <v>0</v>
      </c>
      <c r="F872" s="148">
        <v>0</v>
      </c>
      <c r="G872" s="148">
        <v>0</v>
      </c>
    </row>
    <row r="873" spans="1:7" ht="15.75" x14ac:dyDescent="0.25">
      <c r="A873" s="148" t="s">
        <v>452</v>
      </c>
      <c r="B873" s="231" t="s">
        <v>631</v>
      </c>
      <c r="C873" s="148">
        <v>0</v>
      </c>
      <c r="D873" s="148">
        <v>0</v>
      </c>
      <c r="E873" s="148">
        <v>0</v>
      </c>
      <c r="F873" s="148">
        <v>0</v>
      </c>
      <c r="G873" s="148">
        <v>0</v>
      </c>
    </row>
    <row r="874" spans="1:7" ht="15.75" x14ac:dyDescent="0.25">
      <c r="A874" s="148" t="s">
        <v>454</v>
      </c>
      <c r="B874" s="153" t="s">
        <v>699</v>
      </c>
      <c r="C874" s="148">
        <v>0</v>
      </c>
      <c r="D874" s="148">
        <v>0</v>
      </c>
      <c r="E874" s="148">
        <v>0</v>
      </c>
      <c r="F874" s="148">
        <v>0</v>
      </c>
      <c r="G874" s="148">
        <v>0</v>
      </c>
    </row>
    <row r="875" spans="1:7" ht="15.75" x14ac:dyDescent="0.25">
      <c r="A875" s="148" t="s">
        <v>456</v>
      </c>
      <c r="B875" s="153" t="s">
        <v>633</v>
      </c>
      <c r="C875" s="148">
        <v>0</v>
      </c>
      <c r="D875" s="148">
        <v>0</v>
      </c>
      <c r="E875" s="148">
        <v>0</v>
      </c>
      <c r="F875" s="148">
        <v>0</v>
      </c>
      <c r="G875" s="148">
        <v>0</v>
      </c>
    </row>
    <row r="876" spans="1:7" ht="15.75" x14ac:dyDescent="0.25">
      <c r="A876" s="148" t="s">
        <v>458</v>
      </c>
      <c r="B876" s="231" t="s">
        <v>700</v>
      </c>
      <c r="C876" s="148">
        <v>0</v>
      </c>
      <c r="D876" s="148">
        <v>0</v>
      </c>
      <c r="E876" s="148">
        <v>0</v>
      </c>
      <c r="F876" s="148">
        <v>0</v>
      </c>
      <c r="G876" s="148">
        <v>0</v>
      </c>
    </row>
    <row r="877" spans="1:7" ht="15.75" x14ac:dyDescent="0.25">
      <c r="A877" s="148" t="s">
        <v>460</v>
      </c>
      <c r="B877" s="231" t="s">
        <v>701</v>
      </c>
      <c r="C877" s="148">
        <v>39970.31</v>
      </c>
      <c r="D877" s="148">
        <v>0</v>
      </c>
      <c r="E877" s="148">
        <v>39970.31</v>
      </c>
      <c r="F877" s="148">
        <v>0</v>
      </c>
      <c r="G877" s="148">
        <v>39970.31</v>
      </c>
    </row>
    <row r="878" spans="1:7" ht="15.75" x14ac:dyDescent="0.25">
      <c r="A878" s="148" t="s">
        <v>462</v>
      </c>
      <c r="B878" s="153" t="s">
        <v>463</v>
      </c>
      <c r="C878" s="148">
        <v>0</v>
      </c>
      <c r="D878" s="148">
        <v>0</v>
      </c>
      <c r="E878" s="148">
        <v>0</v>
      </c>
      <c r="F878" s="148">
        <v>0</v>
      </c>
      <c r="G878" s="148">
        <v>0</v>
      </c>
    </row>
    <row r="879" spans="1:7" ht="15.75" x14ac:dyDescent="0.25">
      <c r="A879" s="148" t="s">
        <v>464</v>
      </c>
      <c r="B879" s="231" t="s">
        <v>637</v>
      </c>
      <c r="C879" s="148">
        <v>0</v>
      </c>
      <c r="D879" s="148">
        <v>0</v>
      </c>
      <c r="E879" s="148">
        <v>0</v>
      </c>
      <c r="F879" s="148">
        <v>0</v>
      </c>
      <c r="G879" s="148">
        <v>0</v>
      </c>
    </row>
    <row r="880" spans="1:7" ht="15.75" x14ac:dyDescent="0.25">
      <c r="A880" s="148" t="s">
        <v>466</v>
      </c>
      <c r="B880" s="153" t="s">
        <v>702</v>
      </c>
      <c r="C880" s="148">
        <v>0</v>
      </c>
      <c r="D880" s="148">
        <v>0</v>
      </c>
      <c r="E880" s="148">
        <v>0</v>
      </c>
      <c r="F880" s="148">
        <v>0</v>
      </c>
      <c r="G880" s="148">
        <v>0</v>
      </c>
    </row>
    <row r="881" spans="1:7" ht="15.75" x14ac:dyDescent="0.25">
      <c r="A881" s="148" t="s">
        <v>468</v>
      </c>
      <c r="B881" s="153" t="s">
        <v>703</v>
      </c>
      <c r="C881" s="148">
        <v>0</v>
      </c>
      <c r="D881" s="148">
        <v>0</v>
      </c>
      <c r="E881" s="148">
        <v>0</v>
      </c>
      <c r="F881" s="148">
        <v>0</v>
      </c>
      <c r="G881" s="148">
        <v>0</v>
      </c>
    </row>
    <row r="882" spans="1:7" ht="15.75" x14ac:dyDescent="0.25">
      <c r="A882" s="148" t="s">
        <v>470</v>
      </c>
      <c r="B882" s="153" t="s">
        <v>640</v>
      </c>
      <c r="C882" s="148">
        <v>0</v>
      </c>
      <c r="D882" s="148">
        <v>0</v>
      </c>
      <c r="E882" s="148">
        <v>0</v>
      </c>
      <c r="F882" s="148">
        <v>0</v>
      </c>
      <c r="G882" s="148">
        <v>0</v>
      </c>
    </row>
    <row r="883" spans="1:7" ht="15.75" x14ac:dyDescent="0.25">
      <c r="A883" s="148" t="s">
        <v>472</v>
      </c>
      <c r="B883" s="153" t="s">
        <v>704</v>
      </c>
      <c r="C883" s="148">
        <v>0</v>
      </c>
      <c r="D883" s="148">
        <v>0</v>
      </c>
      <c r="E883" s="148">
        <v>0</v>
      </c>
      <c r="F883" s="148">
        <v>0</v>
      </c>
      <c r="G883" s="148">
        <v>0</v>
      </c>
    </row>
    <row r="884" spans="1:7" ht="15.75" x14ac:dyDescent="0.25">
      <c r="A884" s="148" t="s">
        <v>474</v>
      </c>
      <c r="B884" s="153" t="s">
        <v>475</v>
      </c>
      <c r="C884" s="148">
        <v>0</v>
      </c>
      <c r="D884" s="148">
        <v>0</v>
      </c>
      <c r="E884" s="148">
        <v>0</v>
      </c>
      <c r="F884" s="148">
        <v>0</v>
      </c>
      <c r="G884" s="148">
        <v>0</v>
      </c>
    </row>
    <row r="885" spans="1:7" ht="15.75" x14ac:dyDescent="0.25">
      <c r="A885" s="148" t="s">
        <v>476</v>
      </c>
      <c r="B885" s="153" t="s">
        <v>705</v>
      </c>
      <c r="C885" s="148">
        <v>0</v>
      </c>
      <c r="D885" s="148">
        <v>0</v>
      </c>
      <c r="E885" s="148">
        <v>0</v>
      </c>
      <c r="F885" s="148">
        <v>0</v>
      </c>
      <c r="G885" s="148">
        <v>0</v>
      </c>
    </row>
    <row r="886" spans="1:7" ht="15.75" x14ac:dyDescent="0.25">
      <c r="A886" s="148" t="s">
        <v>478</v>
      </c>
      <c r="B886" s="153" t="s">
        <v>644</v>
      </c>
      <c r="C886" s="148">
        <v>0</v>
      </c>
      <c r="D886" s="148">
        <v>0</v>
      </c>
      <c r="E886" s="148">
        <v>0</v>
      </c>
      <c r="F886" s="148">
        <v>0</v>
      </c>
      <c r="G886" s="148">
        <v>0</v>
      </c>
    </row>
    <row r="887" spans="1:7" ht="15.75" x14ac:dyDescent="0.25">
      <c r="A887" s="148" t="s">
        <v>481</v>
      </c>
      <c r="B887" s="231" t="s">
        <v>706</v>
      </c>
      <c r="C887" s="148">
        <v>85316.66</v>
      </c>
      <c r="D887" s="148">
        <v>0</v>
      </c>
      <c r="E887" s="148">
        <v>85316.66</v>
      </c>
      <c r="F887" s="148">
        <v>0</v>
      </c>
      <c r="G887" s="148">
        <v>85316.66</v>
      </c>
    </row>
    <row r="888" spans="1:7" ht="15.75" x14ac:dyDescent="0.25">
      <c r="A888" s="148" t="s">
        <v>481</v>
      </c>
      <c r="B888" s="231" t="s">
        <v>707</v>
      </c>
      <c r="C888" s="148">
        <v>0</v>
      </c>
      <c r="D888" s="148">
        <v>0</v>
      </c>
      <c r="E888" s="148">
        <v>0</v>
      </c>
      <c r="F888" s="148">
        <v>0</v>
      </c>
      <c r="G888" s="148">
        <v>0</v>
      </c>
    </row>
    <row r="889" spans="1:7" ht="15.75" x14ac:dyDescent="0.25">
      <c r="A889" s="148" t="s">
        <v>485</v>
      </c>
      <c r="B889" s="231" t="s">
        <v>646</v>
      </c>
      <c r="C889" s="148">
        <v>820.74</v>
      </c>
      <c r="D889" s="148">
        <v>0</v>
      </c>
      <c r="E889" s="148">
        <v>820.74</v>
      </c>
      <c r="F889" s="148">
        <v>0</v>
      </c>
      <c r="G889" s="148">
        <v>820.74</v>
      </c>
    </row>
    <row r="890" spans="1:7" ht="15.75" x14ac:dyDescent="0.25">
      <c r="A890" s="148" t="s">
        <v>248</v>
      </c>
      <c r="B890" s="231" t="s">
        <v>647</v>
      </c>
      <c r="C890" s="148">
        <v>74849.98</v>
      </c>
      <c r="D890" s="148">
        <v>0</v>
      </c>
      <c r="E890" s="148">
        <v>74849.98</v>
      </c>
      <c r="F890" s="148">
        <v>0</v>
      </c>
      <c r="G890" s="148">
        <v>74849.98</v>
      </c>
    </row>
    <row r="891" spans="1:7" ht="15.75" x14ac:dyDescent="0.25">
      <c r="A891" s="148" t="s">
        <v>248</v>
      </c>
      <c r="B891" s="231" t="s">
        <v>708</v>
      </c>
      <c r="C891" s="148">
        <v>0</v>
      </c>
      <c r="D891" s="148">
        <v>0</v>
      </c>
      <c r="E891" s="148">
        <v>0</v>
      </c>
      <c r="F891" s="148">
        <v>0</v>
      </c>
      <c r="G891" s="148">
        <v>0</v>
      </c>
    </row>
    <row r="892" spans="1:7" ht="15.75" x14ac:dyDescent="0.25">
      <c r="A892" s="148" t="s">
        <v>489</v>
      </c>
      <c r="B892" s="231" t="s">
        <v>649</v>
      </c>
      <c r="C892" s="148">
        <v>0</v>
      </c>
      <c r="D892" s="148">
        <v>0</v>
      </c>
      <c r="E892" s="148">
        <v>0</v>
      </c>
      <c r="F892" s="148">
        <v>0</v>
      </c>
      <c r="G892" s="148">
        <v>0</v>
      </c>
    </row>
    <row r="893" spans="1:7" ht="15.75" x14ac:dyDescent="0.25">
      <c r="A893" s="148" t="s">
        <v>491</v>
      </c>
      <c r="B893" s="231" t="s">
        <v>650</v>
      </c>
      <c r="C893" s="148">
        <v>0</v>
      </c>
      <c r="D893" s="148">
        <v>0</v>
      </c>
      <c r="E893" s="148">
        <v>0</v>
      </c>
      <c r="F893" s="148">
        <v>0</v>
      </c>
      <c r="G893" s="148">
        <v>0</v>
      </c>
    </row>
    <row r="894" spans="1:7" ht="15.75" x14ac:dyDescent="0.25">
      <c r="A894" s="148" t="s">
        <v>493</v>
      </c>
      <c r="B894" s="231" t="s">
        <v>651</v>
      </c>
      <c r="C894" s="148">
        <v>0</v>
      </c>
      <c r="D894" s="148">
        <v>0</v>
      </c>
      <c r="E894" s="148">
        <v>0</v>
      </c>
      <c r="F894" s="148">
        <v>0</v>
      </c>
      <c r="G894" s="148">
        <v>0</v>
      </c>
    </row>
    <row r="895" spans="1:7" ht="15.75" x14ac:dyDescent="0.25">
      <c r="A895" s="148" t="s">
        <v>495</v>
      </c>
      <c r="B895" s="231" t="s">
        <v>652</v>
      </c>
      <c r="C895" s="148">
        <v>0</v>
      </c>
      <c r="D895" s="148">
        <v>0</v>
      </c>
      <c r="E895" s="148">
        <v>0</v>
      </c>
      <c r="F895" s="148">
        <v>0</v>
      </c>
      <c r="G895" s="148">
        <v>0</v>
      </c>
    </row>
    <row r="896" spans="1:7" ht="15.75" x14ac:dyDescent="0.25">
      <c r="A896" s="148" t="s">
        <v>497</v>
      </c>
      <c r="B896" s="231" t="s">
        <v>498</v>
      </c>
      <c r="C896" s="148">
        <v>9986.39</v>
      </c>
      <c r="D896" s="148">
        <v>0</v>
      </c>
      <c r="E896" s="148">
        <v>9986.39</v>
      </c>
      <c r="F896" s="148">
        <v>0</v>
      </c>
      <c r="G896" s="148">
        <v>9986.39</v>
      </c>
    </row>
    <row r="897" spans="1:7" ht="15.75" x14ac:dyDescent="0.25">
      <c r="A897" s="148" t="s">
        <v>499</v>
      </c>
      <c r="B897" s="231" t="s">
        <v>709</v>
      </c>
      <c r="C897" s="148">
        <v>0</v>
      </c>
      <c r="D897" s="148">
        <v>0</v>
      </c>
      <c r="E897" s="148">
        <v>0</v>
      </c>
      <c r="F897" s="148">
        <v>0</v>
      </c>
      <c r="G897" s="148">
        <v>0</v>
      </c>
    </row>
    <row r="898" spans="1:7" ht="15.75" x14ac:dyDescent="0.25">
      <c r="A898" s="148" t="s">
        <v>501</v>
      </c>
      <c r="B898" s="231" t="s">
        <v>655</v>
      </c>
      <c r="C898" s="148">
        <v>0</v>
      </c>
      <c r="D898" s="148">
        <v>0</v>
      </c>
      <c r="E898" s="148">
        <v>0</v>
      </c>
      <c r="F898" s="148">
        <v>0</v>
      </c>
      <c r="G898" s="148">
        <v>0</v>
      </c>
    </row>
    <row r="899" spans="1:7" ht="15.75" x14ac:dyDescent="0.25">
      <c r="A899" s="148" t="s">
        <v>503</v>
      </c>
      <c r="B899" s="231" t="s">
        <v>710</v>
      </c>
      <c r="C899" s="148">
        <v>35417.97</v>
      </c>
      <c r="D899" s="148">
        <v>0</v>
      </c>
      <c r="E899" s="148">
        <v>35417.97</v>
      </c>
      <c r="F899" s="148">
        <v>0</v>
      </c>
      <c r="G899" s="148">
        <v>35417.97</v>
      </c>
    </row>
    <row r="900" spans="1:7" ht="15.75" x14ac:dyDescent="0.25">
      <c r="A900" s="148" t="s">
        <v>505</v>
      </c>
      <c r="B900" s="231" t="s">
        <v>657</v>
      </c>
      <c r="C900" s="148">
        <v>60</v>
      </c>
      <c r="D900" s="148">
        <v>0</v>
      </c>
      <c r="E900" s="148">
        <v>60</v>
      </c>
      <c r="F900" s="148">
        <v>0</v>
      </c>
      <c r="G900" s="148">
        <v>60</v>
      </c>
    </row>
    <row r="901" spans="1:7" ht="15.75" x14ac:dyDescent="0.25">
      <c r="A901" s="148" t="s">
        <v>507</v>
      </c>
      <c r="B901" s="231" t="s">
        <v>658</v>
      </c>
      <c r="C901" s="148">
        <v>0</v>
      </c>
      <c r="D901" s="148">
        <v>0</v>
      </c>
      <c r="E901" s="148">
        <v>0</v>
      </c>
      <c r="F901" s="148">
        <v>0</v>
      </c>
      <c r="G901" s="148">
        <v>0</v>
      </c>
    </row>
    <row r="902" spans="1:7" ht="15.75" x14ac:dyDescent="0.25">
      <c r="A902" s="148" t="s">
        <v>270</v>
      </c>
      <c r="B902" s="231" t="s">
        <v>659</v>
      </c>
      <c r="C902" s="148">
        <v>0</v>
      </c>
      <c r="D902" s="148">
        <v>0</v>
      </c>
      <c r="E902" s="148">
        <v>0</v>
      </c>
      <c r="F902" s="148">
        <v>0</v>
      </c>
      <c r="G902" s="148">
        <v>0</v>
      </c>
    </row>
    <row r="903" spans="1:7" ht="15.75" x14ac:dyDescent="0.25">
      <c r="A903" s="148" t="s">
        <v>264</v>
      </c>
      <c r="B903" s="231" t="s">
        <v>660</v>
      </c>
      <c r="C903" s="148">
        <v>0</v>
      </c>
      <c r="D903" s="148">
        <v>0</v>
      </c>
      <c r="E903" s="148">
        <v>0</v>
      </c>
      <c r="F903" s="148">
        <v>0</v>
      </c>
      <c r="G903" s="148">
        <v>0</v>
      </c>
    </row>
    <row r="904" spans="1:7" ht="15.75" x14ac:dyDescent="0.25">
      <c r="A904" s="148" t="s">
        <v>276</v>
      </c>
      <c r="B904" s="230" t="s">
        <v>711</v>
      </c>
      <c r="C904" s="148">
        <v>0</v>
      </c>
      <c r="D904" s="148">
        <v>0</v>
      </c>
      <c r="E904" s="148">
        <v>0</v>
      </c>
      <c r="F904" s="148">
        <v>0</v>
      </c>
      <c r="G904" s="148">
        <v>0</v>
      </c>
    </row>
    <row r="905" spans="1:7" ht="15.75" x14ac:dyDescent="0.25">
      <c r="A905" s="148" t="s">
        <v>512</v>
      </c>
      <c r="B905" s="153" t="s">
        <v>712</v>
      </c>
      <c r="C905" s="148">
        <v>0</v>
      </c>
      <c r="D905" s="148">
        <v>0</v>
      </c>
      <c r="E905" s="148">
        <v>0</v>
      </c>
      <c r="F905" s="148">
        <v>0</v>
      </c>
      <c r="G905" s="148">
        <v>0</v>
      </c>
    </row>
    <row r="906" spans="1:7" ht="15.75" x14ac:dyDescent="0.25">
      <c r="A906" s="148" t="s">
        <v>515</v>
      </c>
      <c r="B906" s="230" t="s">
        <v>713</v>
      </c>
      <c r="C906" s="148">
        <v>0</v>
      </c>
      <c r="D906" s="148">
        <v>0</v>
      </c>
      <c r="E906" s="148">
        <v>0</v>
      </c>
      <c r="F906" s="148">
        <v>0</v>
      </c>
      <c r="G906" s="148">
        <v>0</v>
      </c>
    </row>
    <row r="907" spans="1:7" ht="15.75" x14ac:dyDescent="0.25">
      <c r="A907" s="151" t="s">
        <v>274</v>
      </c>
      <c r="B907" s="153" t="s">
        <v>714</v>
      </c>
      <c r="C907" s="148">
        <v>0</v>
      </c>
      <c r="D907" s="148">
        <v>0</v>
      </c>
      <c r="E907" s="148">
        <v>0</v>
      </c>
      <c r="F907" s="148">
        <v>0</v>
      </c>
      <c r="G907" s="148">
        <v>0</v>
      </c>
    </row>
    <row r="908" spans="1:7" ht="15.75" x14ac:dyDescent="0.25">
      <c r="A908" s="148" t="s">
        <v>518</v>
      </c>
      <c r="B908" s="153" t="s">
        <v>715</v>
      </c>
      <c r="C908" s="148">
        <v>0</v>
      </c>
      <c r="D908" s="148">
        <v>0</v>
      </c>
      <c r="E908" s="148">
        <v>0</v>
      </c>
      <c r="F908" s="148">
        <v>0</v>
      </c>
      <c r="G908" s="148">
        <v>0</v>
      </c>
    </row>
    <row r="909" spans="1:7" ht="15.75" x14ac:dyDescent="0.25">
      <c r="A909" s="148" t="s">
        <v>520</v>
      </c>
      <c r="B909" s="231" t="s">
        <v>716</v>
      </c>
      <c r="C909" s="148">
        <v>0</v>
      </c>
      <c r="D909" s="148">
        <v>0</v>
      </c>
      <c r="E909" s="148">
        <v>0</v>
      </c>
      <c r="F909" s="148">
        <v>0</v>
      </c>
      <c r="G909" s="148">
        <v>0</v>
      </c>
    </row>
    <row r="910" spans="1:7" ht="15.75" x14ac:dyDescent="0.25">
      <c r="A910" s="148" t="s">
        <v>522</v>
      </c>
      <c r="B910" s="231" t="s">
        <v>717</v>
      </c>
      <c r="C910" s="148">
        <v>0</v>
      </c>
      <c r="D910" s="148">
        <v>0</v>
      </c>
      <c r="E910" s="148">
        <v>0</v>
      </c>
      <c r="F910" s="148">
        <v>0</v>
      </c>
      <c r="G910" s="148">
        <v>0</v>
      </c>
    </row>
    <row r="911" spans="1:7" ht="15.75" x14ac:dyDescent="0.25">
      <c r="A911" s="148" t="s">
        <v>524</v>
      </c>
      <c r="B911" s="231" t="s">
        <v>668</v>
      </c>
      <c r="C911" s="148">
        <v>0</v>
      </c>
      <c r="D911" s="148">
        <v>0</v>
      </c>
      <c r="E911" s="148">
        <v>0</v>
      </c>
      <c r="F911" s="148">
        <v>4688.49</v>
      </c>
      <c r="G911" s="148">
        <v>4688.49</v>
      </c>
    </row>
    <row r="912" spans="1:7" ht="15.75" x14ac:dyDescent="0.25">
      <c r="A912" s="148" t="s">
        <v>526</v>
      </c>
      <c r="B912" s="229" t="s">
        <v>669</v>
      </c>
      <c r="C912" s="148">
        <v>0</v>
      </c>
      <c r="D912" s="148">
        <v>0</v>
      </c>
      <c r="E912" s="148">
        <v>0</v>
      </c>
      <c r="F912" s="148">
        <v>0</v>
      </c>
      <c r="G912" s="148">
        <v>0</v>
      </c>
    </row>
    <row r="913" spans="1:7" ht="15.75" x14ac:dyDescent="0.25">
      <c r="A913" s="148" t="s">
        <v>528</v>
      </c>
      <c r="B913" s="229" t="s">
        <v>670</v>
      </c>
      <c r="C913" s="148">
        <v>0</v>
      </c>
      <c r="D913" s="148">
        <v>0</v>
      </c>
      <c r="E913" s="148">
        <v>0</v>
      </c>
      <c r="F913" s="148">
        <v>0</v>
      </c>
      <c r="G913" s="148">
        <v>0</v>
      </c>
    </row>
    <row r="914" spans="1:7" ht="15.75" x14ac:dyDescent="0.25">
      <c r="A914" s="148" t="s">
        <v>530</v>
      </c>
      <c r="B914" s="231" t="s">
        <v>718</v>
      </c>
      <c r="C914" s="148">
        <v>0</v>
      </c>
      <c r="D914" s="148">
        <v>0</v>
      </c>
      <c r="E914" s="148">
        <v>0</v>
      </c>
      <c r="F914" s="148">
        <v>0</v>
      </c>
      <c r="G914" s="148">
        <v>0</v>
      </c>
    </row>
    <row r="915" spans="1:7" ht="15.75" x14ac:dyDescent="0.25">
      <c r="A915" s="148" t="s">
        <v>672</v>
      </c>
      <c r="B915" s="231">
        <v>6825</v>
      </c>
      <c r="C915" s="148">
        <v>0</v>
      </c>
      <c r="D915" s="148">
        <v>0</v>
      </c>
      <c r="E915" s="148">
        <v>0</v>
      </c>
      <c r="F915" s="148">
        <v>0</v>
      </c>
      <c r="G915" s="148">
        <v>0</v>
      </c>
    </row>
    <row r="916" spans="1:7" ht="15.75" x14ac:dyDescent="0.25">
      <c r="A916" s="148" t="s">
        <v>535</v>
      </c>
      <c r="B916" s="231" t="s">
        <v>673</v>
      </c>
      <c r="C916" s="148">
        <v>60.1</v>
      </c>
      <c r="D916" s="148">
        <v>0</v>
      </c>
      <c r="E916" s="148">
        <v>60.1</v>
      </c>
      <c r="F916" s="148">
        <v>0</v>
      </c>
      <c r="G916" s="148">
        <v>60.1</v>
      </c>
    </row>
    <row r="917" spans="1:7" ht="15.75" x14ac:dyDescent="0.25">
      <c r="A917" s="148" t="s">
        <v>347</v>
      </c>
      <c r="B917" s="231" t="s">
        <v>674</v>
      </c>
      <c r="C917" s="148">
        <v>0</v>
      </c>
      <c r="D917" s="148">
        <v>0</v>
      </c>
      <c r="E917" s="148">
        <v>0</v>
      </c>
      <c r="F917" s="148">
        <v>0</v>
      </c>
      <c r="G917" s="148">
        <v>0</v>
      </c>
    </row>
    <row r="918" spans="1:7" ht="15.75" x14ac:dyDescent="0.25">
      <c r="A918" s="148" t="s">
        <v>538</v>
      </c>
      <c r="B918" s="231" t="s">
        <v>675</v>
      </c>
      <c r="C918" s="148">
        <v>1595.27</v>
      </c>
      <c r="D918" s="148">
        <v>0</v>
      </c>
      <c r="E918" s="148">
        <v>1595.27</v>
      </c>
      <c r="F918" s="148">
        <v>0</v>
      </c>
      <c r="G918" s="148">
        <v>1595.27</v>
      </c>
    </row>
    <row r="919" spans="1:7" ht="15.75" x14ac:dyDescent="0.25">
      <c r="A919" s="148" t="s">
        <v>538</v>
      </c>
      <c r="B919" s="231" t="s">
        <v>719</v>
      </c>
      <c r="C919" s="148">
        <v>0</v>
      </c>
      <c r="D919" s="148">
        <v>0</v>
      </c>
      <c r="E919" s="148">
        <v>0</v>
      </c>
      <c r="F919" s="148">
        <v>0</v>
      </c>
      <c r="G919" s="148">
        <v>0</v>
      </c>
    </row>
    <row r="920" spans="1:7" ht="15.75" x14ac:dyDescent="0.25">
      <c r="A920" s="148" t="s">
        <v>541</v>
      </c>
      <c r="B920" s="153" t="s">
        <v>677</v>
      </c>
      <c r="C920" s="148">
        <v>31.97</v>
      </c>
      <c r="D920" s="148">
        <v>0</v>
      </c>
      <c r="E920" s="148">
        <v>31.97</v>
      </c>
      <c r="F920" s="148">
        <v>0</v>
      </c>
      <c r="G920" s="148">
        <v>31.97</v>
      </c>
    </row>
    <row r="921" spans="1:7" ht="15.75" x14ac:dyDescent="0.25">
      <c r="A921" s="148" t="s">
        <v>541</v>
      </c>
      <c r="B921" s="153" t="s">
        <v>720</v>
      </c>
      <c r="C921" s="148">
        <v>0</v>
      </c>
      <c r="D921" s="148">
        <v>0</v>
      </c>
      <c r="E921" s="148">
        <v>0</v>
      </c>
      <c r="F921" s="148">
        <v>0</v>
      </c>
      <c r="G921" s="148">
        <v>0</v>
      </c>
    </row>
    <row r="922" spans="1:7" ht="15.75" x14ac:dyDescent="0.25">
      <c r="A922" s="148" t="s">
        <v>544</v>
      </c>
      <c r="B922" s="229" t="s">
        <v>721</v>
      </c>
      <c r="C922" s="148">
        <v>0</v>
      </c>
      <c r="D922" s="148">
        <v>0</v>
      </c>
      <c r="E922" s="148">
        <v>0</v>
      </c>
      <c r="F922" s="148">
        <v>0</v>
      </c>
      <c r="G922" s="148">
        <v>0</v>
      </c>
    </row>
    <row r="923" spans="1:7" ht="15.75" x14ac:dyDescent="0.25">
      <c r="A923" s="148" t="s">
        <v>548</v>
      </c>
      <c r="B923" s="231" t="s">
        <v>722</v>
      </c>
      <c r="C923" s="148">
        <v>0</v>
      </c>
      <c r="D923" s="148">
        <v>0</v>
      </c>
      <c r="E923" s="148">
        <v>0</v>
      </c>
      <c r="F923" s="148">
        <v>0</v>
      </c>
      <c r="G923" s="148">
        <v>0</v>
      </c>
    </row>
    <row r="924" spans="1:7" ht="15.75" x14ac:dyDescent="0.25">
      <c r="A924" s="148" t="s">
        <v>553</v>
      </c>
      <c r="B924" s="231" t="s">
        <v>682</v>
      </c>
      <c r="C924" s="148">
        <v>0</v>
      </c>
      <c r="D924" s="148">
        <v>0</v>
      </c>
      <c r="E924" s="148">
        <v>0</v>
      </c>
      <c r="F924" s="148">
        <v>0</v>
      </c>
      <c r="G924" s="148">
        <v>0</v>
      </c>
    </row>
    <row r="925" spans="1:7" ht="15.75" x14ac:dyDescent="0.25">
      <c r="A925" s="148" t="s">
        <v>555</v>
      </c>
      <c r="B925" s="153" t="s">
        <v>723</v>
      </c>
      <c r="C925" s="148">
        <v>0</v>
      </c>
      <c r="D925" s="148">
        <v>0</v>
      </c>
      <c r="E925" s="148">
        <v>0</v>
      </c>
      <c r="F925" s="148">
        <v>0</v>
      </c>
      <c r="G925" s="148">
        <v>0</v>
      </c>
    </row>
    <row r="926" spans="1:7" ht="15.75" x14ac:dyDescent="0.25">
      <c r="A926" s="148" t="s">
        <v>557</v>
      </c>
      <c r="B926" s="153" t="s">
        <v>684</v>
      </c>
      <c r="C926" s="148">
        <v>0</v>
      </c>
      <c r="D926" s="148">
        <v>0</v>
      </c>
      <c r="E926" s="148">
        <v>0</v>
      </c>
      <c r="F926" s="148">
        <v>0</v>
      </c>
      <c r="G926" s="148">
        <v>0</v>
      </c>
    </row>
    <row r="927" spans="1:7" ht="15.75" x14ac:dyDescent="0.25">
      <c r="A927" s="148" t="s">
        <v>559</v>
      </c>
      <c r="B927" s="153" t="s">
        <v>685</v>
      </c>
      <c r="C927" s="148">
        <v>0</v>
      </c>
      <c r="D927" s="148">
        <v>0</v>
      </c>
      <c r="E927" s="148">
        <v>0</v>
      </c>
      <c r="F927" s="148">
        <v>0</v>
      </c>
      <c r="G927" s="148">
        <v>0</v>
      </c>
    </row>
    <row r="928" spans="1:7" ht="15.75" x14ac:dyDescent="0.25">
      <c r="A928" s="148" t="s">
        <v>561</v>
      </c>
      <c r="B928" s="153" t="s">
        <v>724</v>
      </c>
      <c r="C928" s="148">
        <v>117.3</v>
      </c>
      <c r="D928" s="148">
        <v>0</v>
      </c>
      <c r="E928" s="148">
        <v>117.3</v>
      </c>
      <c r="F928" s="148">
        <v>0</v>
      </c>
      <c r="G928" s="148">
        <v>117.3</v>
      </c>
    </row>
    <row r="929" spans="1:7" ht="15.75" x14ac:dyDescent="0.25">
      <c r="A929" s="148" t="s">
        <v>563</v>
      </c>
      <c r="B929" s="153" t="s">
        <v>725</v>
      </c>
      <c r="C929" s="148">
        <v>0</v>
      </c>
      <c r="D929" s="148">
        <v>0</v>
      </c>
      <c r="E929" s="148">
        <v>0</v>
      </c>
      <c r="F929" s="148">
        <v>0</v>
      </c>
      <c r="G929" s="148">
        <v>0</v>
      </c>
    </row>
    <row r="930" spans="1:7" ht="15.75" x14ac:dyDescent="0.25">
      <c r="A930" s="148" t="s">
        <v>566</v>
      </c>
      <c r="B930" s="153" t="s">
        <v>726</v>
      </c>
      <c r="C930" s="148">
        <v>0</v>
      </c>
      <c r="D930" s="148">
        <v>0</v>
      </c>
      <c r="E930" s="148">
        <v>0</v>
      </c>
      <c r="F930" s="148">
        <v>0</v>
      </c>
      <c r="G930" s="148">
        <v>0</v>
      </c>
    </row>
    <row r="931" spans="1:7" ht="15.75" x14ac:dyDescent="0.25">
      <c r="A931" s="148" t="s">
        <v>566</v>
      </c>
      <c r="B931" s="153" t="s">
        <v>727</v>
      </c>
      <c r="C931" s="148">
        <v>6268983.2000000002</v>
      </c>
      <c r="D931" s="148">
        <v>146293.66999999993</v>
      </c>
      <c r="E931" s="148">
        <v>6415276.8700000001</v>
      </c>
      <c r="F931" s="148">
        <v>0</v>
      </c>
      <c r="G931" s="148">
        <v>6415276.8700000001</v>
      </c>
    </row>
    <row r="932" spans="1:7" ht="15.75" x14ac:dyDescent="0.25">
      <c r="A932" s="148" t="s">
        <v>567</v>
      </c>
      <c r="B932" s="230" t="s">
        <v>587</v>
      </c>
      <c r="C932" s="148">
        <v>0</v>
      </c>
      <c r="D932" s="148">
        <v>0</v>
      </c>
      <c r="E932" s="148">
        <v>0</v>
      </c>
      <c r="F932" s="148">
        <v>0</v>
      </c>
      <c r="G932" s="148">
        <v>0</v>
      </c>
    </row>
    <row r="933" spans="1:7" ht="15.75" x14ac:dyDescent="0.25">
      <c r="A933" s="148" t="s">
        <v>569</v>
      </c>
      <c r="B933" s="230" t="s">
        <v>570</v>
      </c>
      <c r="C933" s="148"/>
      <c r="D933" s="148">
        <v>0</v>
      </c>
      <c r="E933" s="148">
        <v>0</v>
      </c>
      <c r="F933" s="148">
        <v>0</v>
      </c>
      <c r="G933" s="148">
        <v>0</v>
      </c>
    </row>
    <row r="934" spans="1:7" ht="15.75" x14ac:dyDescent="0.25">
      <c r="A934" s="148" t="s">
        <v>690</v>
      </c>
      <c r="B934" s="148"/>
      <c r="C934" s="148"/>
      <c r="D934" s="148">
        <v>0</v>
      </c>
      <c r="E934" s="148">
        <v>0</v>
      </c>
      <c r="F934" s="148">
        <v>0</v>
      </c>
      <c r="G934" s="148">
        <v>0</v>
      </c>
    </row>
    <row r="935" spans="1:7" ht="15.75" x14ac:dyDescent="0.25">
      <c r="A935" s="148" t="s">
        <v>572</v>
      </c>
      <c r="B935" s="148"/>
      <c r="C935" s="148"/>
      <c r="D935" s="148">
        <v>0</v>
      </c>
      <c r="E935" s="148">
        <v>0</v>
      </c>
      <c r="F935" s="148">
        <v>0</v>
      </c>
      <c r="G935" s="148">
        <v>0</v>
      </c>
    </row>
    <row r="936" spans="1:7" ht="15.75" x14ac:dyDescent="0.25">
      <c r="A936" s="148" t="s">
        <v>728</v>
      </c>
      <c r="B936" s="230"/>
      <c r="C936" s="148"/>
      <c r="D936" s="148">
        <v>0</v>
      </c>
      <c r="E936" s="148">
        <v>0</v>
      </c>
      <c r="F936" s="148">
        <v>0</v>
      </c>
      <c r="G936" s="148">
        <v>0</v>
      </c>
    </row>
    <row r="937" spans="1:7" ht="15.75" x14ac:dyDescent="0.25">
      <c r="A937" s="148" t="s">
        <v>574</v>
      </c>
      <c r="B937" s="148"/>
      <c r="C937" s="148"/>
      <c r="D937" s="148">
        <v>0</v>
      </c>
      <c r="E937" s="148">
        <v>0</v>
      </c>
      <c r="F937" s="148">
        <v>0</v>
      </c>
      <c r="G937" s="148">
        <v>0</v>
      </c>
    </row>
    <row r="938" spans="1:7" ht="15.75" x14ac:dyDescent="0.25">
      <c r="A938" s="148" t="s">
        <v>575</v>
      </c>
      <c r="B938" s="148"/>
      <c r="C938" s="148"/>
      <c r="D938" s="148">
        <v>0</v>
      </c>
      <c r="E938" s="148">
        <v>0</v>
      </c>
      <c r="F938" s="148">
        <v>0</v>
      </c>
      <c r="G938" s="148">
        <v>0</v>
      </c>
    </row>
    <row r="939" spans="1:7" ht="15.75" x14ac:dyDescent="0.25">
      <c r="A939" s="148"/>
      <c r="B939" s="148"/>
      <c r="C939" s="152" t="s">
        <v>577</v>
      </c>
      <c r="D939" s="152" t="s">
        <v>577</v>
      </c>
      <c r="E939" s="152" t="s">
        <v>577</v>
      </c>
      <c r="F939" s="152" t="s">
        <v>577</v>
      </c>
      <c r="G939" s="152" t="s">
        <v>577</v>
      </c>
    </row>
    <row r="940" spans="1:7" ht="15.75" x14ac:dyDescent="0.25">
      <c r="A940" s="148" t="s">
        <v>578</v>
      </c>
      <c r="B940" s="162"/>
      <c r="C940" s="148">
        <v>6607162.4900000002</v>
      </c>
      <c r="D940" s="148">
        <v>146293.66999999993</v>
      </c>
      <c r="E940" s="148">
        <v>6753456.1600000001</v>
      </c>
      <c r="F940" s="148">
        <v>4688.49</v>
      </c>
      <c r="G940" s="148">
        <v>6758144.6500000004</v>
      </c>
    </row>
    <row r="941" spans="1:7" ht="15.75" x14ac:dyDescent="0.25">
      <c r="A941" s="148"/>
      <c r="B941" s="162"/>
      <c r="C941" s="152" t="s">
        <v>397</v>
      </c>
      <c r="D941" s="152" t="s">
        <v>397</v>
      </c>
      <c r="E941" s="152" t="s">
        <v>397</v>
      </c>
      <c r="F941" s="152" t="s">
        <v>397</v>
      </c>
      <c r="G941" s="152" t="s">
        <v>397</v>
      </c>
    </row>
    <row r="944" spans="1:7" ht="15.75" x14ac:dyDescent="0.25">
      <c r="A944" s="148"/>
      <c r="B944" s="148"/>
      <c r="C944" s="148" t="s">
        <v>394</v>
      </c>
      <c r="D944" s="148"/>
      <c r="E944" s="148"/>
      <c r="F944" s="148"/>
      <c r="G944" s="148"/>
    </row>
    <row r="945" spans="1:7" ht="15.75" x14ac:dyDescent="0.25">
      <c r="A945" s="148"/>
      <c r="B945" s="148"/>
      <c r="C945" s="148" t="s">
        <v>395</v>
      </c>
      <c r="D945" s="148"/>
      <c r="E945" s="148"/>
      <c r="F945" s="148"/>
      <c r="G945" s="148"/>
    </row>
    <row r="946" spans="1:7" ht="15.75" x14ac:dyDescent="0.25">
      <c r="A946" s="148" t="s">
        <v>599</v>
      </c>
      <c r="B946" s="148"/>
      <c r="C946" s="153" t="s">
        <v>691</v>
      </c>
      <c r="D946" s="148"/>
      <c r="E946" s="148"/>
      <c r="F946" s="148"/>
      <c r="G946" s="148"/>
    </row>
    <row r="947" spans="1:7" ht="15.75" x14ac:dyDescent="0.25">
      <c r="A947" s="152" t="s">
        <v>397</v>
      </c>
      <c r="B947" s="160" t="s">
        <v>397</v>
      </c>
      <c r="C947" s="160" t="s">
        <v>397</v>
      </c>
      <c r="D947" s="160" t="s">
        <v>397</v>
      </c>
      <c r="E947" s="160" t="s">
        <v>397</v>
      </c>
      <c r="F947" s="160" t="s">
        <v>397</v>
      </c>
      <c r="G947" s="160" t="s">
        <v>397</v>
      </c>
    </row>
    <row r="948" spans="1:7" ht="15.75" x14ac:dyDescent="0.25">
      <c r="A948" s="148" t="s">
        <v>398</v>
      </c>
      <c r="B948" s="162"/>
      <c r="C948" s="150" t="s">
        <v>185</v>
      </c>
      <c r="D948" s="150" t="s">
        <v>185</v>
      </c>
      <c r="E948" s="150" t="s">
        <v>399</v>
      </c>
      <c r="F948" s="150" t="s">
        <v>185</v>
      </c>
      <c r="G948" s="150" t="s">
        <v>400</v>
      </c>
    </row>
    <row r="949" spans="1:7" ht="15.75" x14ac:dyDescent="0.25">
      <c r="A949" s="148"/>
      <c r="B949" s="162"/>
      <c r="C949" s="150" t="s">
        <v>401</v>
      </c>
      <c r="D949" s="150" t="s">
        <v>402</v>
      </c>
      <c r="E949" s="150" t="s">
        <v>402</v>
      </c>
      <c r="F949" s="150" t="s">
        <v>403</v>
      </c>
      <c r="G949" s="150" t="s">
        <v>404</v>
      </c>
    </row>
    <row r="950" spans="1:7" ht="15.75" x14ac:dyDescent="0.25">
      <c r="A950" s="148"/>
      <c r="B950" s="162"/>
      <c r="C950" s="150" t="s">
        <v>405</v>
      </c>
      <c r="D950" s="150" t="s">
        <v>406</v>
      </c>
      <c r="E950" s="148"/>
      <c r="F950" s="150" t="s">
        <v>406</v>
      </c>
      <c r="G950" s="150" t="s">
        <v>407</v>
      </c>
    </row>
    <row r="951" spans="1:7" ht="15.75" x14ac:dyDescent="0.25">
      <c r="A951" s="152" t="s">
        <v>397</v>
      </c>
      <c r="B951" s="160" t="s">
        <v>397</v>
      </c>
      <c r="C951" s="160" t="s">
        <v>397</v>
      </c>
      <c r="D951" s="160" t="s">
        <v>397</v>
      </c>
      <c r="E951" s="160" t="s">
        <v>397</v>
      </c>
      <c r="F951" s="160" t="s">
        <v>397</v>
      </c>
      <c r="G951" s="160" t="s">
        <v>397</v>
      </c>
    </row>
    <row r="952" spans="1:7" ht="15.75" x14ac:dyDescent="0.25">
      <c r="A952" s="148" t="s">
        <v>408</v>
      </c>
      <c r="B952" s="229" t="s">
        <v>409</v>
      </c>
      <c r="C952" s="148">
        <v>0</v>
      </c>
      <c r="D952" s="148">
        <v>0</v>
      </c>
      <c r="E952" s="148">
        <v>0</v>
      </c>
      <c r="F952" s="148">
        <v>0</v>
      </c>
      <c r="G952" s="148">
        <v>0</v>
      </c>
    </row>
    <row r="953" spans="1:7" ht="15.75" x14ac:dyDescent="0.25">
      <c r="A953" s="148" t="s">
        <v>410</v>
      </c>
      <c r="B953" s="231" t="s">
        <v>612</v>
      </c>
      <c r="C953" s="148">
        <v>0</v>
      </c>
      <c r="D953" s="148">
        <v>0</v>
      </c>
      <c r="E953" s="148">
        <v>0</v>
      </c>
      <c r="F953" s="148">
        <v>0</v>
      </c>
      <c r="G953" s="148">
        <v>0</v>
      </c>
    </row>
    <row r="954" spans="1:7" ht="15.75" x14ac:dyDescent="0.25">
      <c r="A954" s="148" t="s">
        <v>413</v>
      </c>
      <c r="B954" s="231" t="s">
        <v>613</v>
      </c>
      <c r="C954" s="148">
        <v>0</v>
      </c>
      <c r="D954" s="148">
        <v>0</v>
      </c>
      <c r="E954" s="148">
        <v>0</v>
      </c>
      <c r="F954" s="148">
        <v>0</v>
      </c>
      <c r="G954" s="148">
        <v>0</v>
      </c>
    </row>
    <row r="955" spans="1:7" ht="15.75" x14ac:dyDescent="0.25">
      <c r="A955" s="148" t="s">
        <v>415</v>
      </c>
      <c r="B955" s="231" t="s">
        <v>614</v>
      </c>
      <c r="C955" s="148">
        <v>0</v>
      </c>
      <c r="D955" s="148">
        <v>0</v>
      </c>
      <c r="E955" s="148">
        <v>0</v>
      </c>
      <c r="F955" s="148">
        <v>0</v>
      </c>
      <c r="G955" s="148">
        <v>0</v>
      </c>
    </row>
    <row r="956" spans="1:7" ht="15.75" x14ac:dyDescent="0.25">
      <c r="A956" s="148" t="s">
        <v>417</v>
      </c>
      <c r="B956" s="153" t="s">
        <v>615</v>
      </c>
      <c r="C956" s="148">
        <v>0</v>
      </c>
      <c r="D956" s="148">
        <v>0</v>
      </c>
      <c r="E956" s="148">
        <v>0</v>
      </c>
      <c r="F956" s="148">
        <v>0</v>
      </c>
      <c r="G956" s="148">
        <v>0</v>
      </c>
    </row>
    <row r="957" spans="1:7" ht="15.75" x14ac:dyDescent="0.25">
      <c r="A957" s="148" t="s">
        <v>419</v>
      </c>
      <c r="B957" s="231" t="s">
        <v>616</v>
      </c>
      <c r="C957" s="148">
        <v>0</v>
      </c>
      <c r="D957" s="148">
        <v>0</v>
      </c>
      <c r="E957" s="148">
        <v>0</v>
      </c>
      <c r="F957" s="148">
        <v>0</v>
      </c>
      <c r="G957" s="148">
        <v>0</v>
      </c>
    </row>
    <row r="958" spans="1:7" ht="15.75" x14ac:dyDescent="0.25">
      <c r="A958" s="148" t="s">
        <v>421</v>
      </c>
      <c r="B958" s="153" t="s">
        <v>617</v>
      </c>
      <c r="C958" s="148">
        <v>0</v>
      </c>
      <c r="D958" s="148">
        <v>0</v>
      </c>
      <c r="E958" s="148">
        <v>0</v>
      </c>
      <c r="F958" s="148">
        <v>0</v>
      </c>
      <c r="G958" s="148">
        <v>0</v>
      </c>
    </row>
    <row r="959" spans="1:7" ht="15.75" x14ac:dyDescent="0.25">
      <c r="A959" s="148" t="s">
        <v>423</v>
      </c>
      <c r="B959" s="153" t="s">
        <v>618</v>
      </c>
      <c r="C959" s="148">
        <v>0</v>
      </c>
      <c r="D959" s="148">
        <v>0</v>
      </c>
      <c r="E959" s="148">
        <v>0</v>
      </c>
      <c r="F959" s="148">
        <v>0</v>
      </c>
      <c r="G959" s="148">
        <v>0</v>
      </c>
    </row>
    <row r="960" spans="1:7" ht="15.75" x14ac:dyDescent="0.25">
      <c r="A960" s="148" t="s">
        <v>605</v>
      </c>
      <c r="B960" s="232" t="s">
        <v>619</v>
      </c>
      <c r="C960" s="148">
        <v>0</v>
      </c>
      <c r="D960" s="148">
        <v>0</v>
      </c>
      <c r="E960" s="148">
        <v>0</v>
      </c>
      <c r="F960" s="148">
        <v>0</v>
      </c>
      <c r="G960" s="148">
        <v>0</v>
      </c>
    </row>
    <row r="961" spans="1:7" ht="15.75" x14ac:dyDescent="0.25">
      <c r="A961" s="148" t="s">
        <v>429</v>
      </c>
      <c r="B961" s="231" t="s">
        <v>620</v>
      </c>
      <c r="C961" s="148">
        <v>8791.64</v>
      </c>
      <c r="D961" s="148">
        <v>0</v>
      </c>
      <c r="E961" s="148">
        <v>8791.64</v>
      </c>
      <c r="F961" s="148">
        <v>0</v>
      </c>
      <c r="G961" s="148">
        <v>8791.64</v>
      </c>
    </row>
    <row r="962" spans="1:7" ht="15.75" x14ac:dyDescent="0.25">
      <c r="A962" s="148" t="s">
        <v>432</v>
      </c>
      <c r="B962" s="231" t="s">
        <v>621</v>
      </c>
      <c r="C962" s="148">
        <v>0</v>
      </c>
      <c r="D962" s="148">
        <v>0</v>
      </c>
      <c r="E962" s="148">
        <v>0</v>
      </c>
      <c r="F962" s="148">
        <v>0</v>
      </c>
      <c r="G962" s="148">
        <v>0</v>
      </c>
    </row>
    <row r="963" spans="1:7" ht="15.75" x14ac:dyDescent="0.25">
      <c r="A963" s="148" t="s">
        <v>692</v>
      </c>
      <c r="B963" s="231" t="s">
        <v>622</v>
      </c>
      <c r="C963" s="148">
        <v>38270</v>
      </c>
      <c r="D963" s="148">
        <v>0</v>
      </c>
      <c r="E963" s="148">
        <v>38270</v>
      </c>
      <c r="F963" s="148">
        <v>0</v>
      </c>
      <c r="G963" s="148">
        <v>38270</v>
      </c>
    </row>
    <row r="964" spans="1:7" ht="15.75" x14ac:dyDescent="0.25">
      <c r="A964" s="148" t="s">
        <v>284</v>
      </c>
      <c r="B964" s="153" t="s">
        <v>693</v>
      </c>
      <c r="C964" s="148">
        <v>0</v>
      </c>
      <c r="D964" s="148">
        <v>0</v>
      </c>
      <c r="E964" s="148">
        <v>0</v>
      </c>
      <c r="F964" s="148">
        <v>0</v>
      </c>
      <c r="G964" s="148">
        <v>0</v>
      </c>
    </row>
    <row r="965" spans="1:7" ht="15.75" x14ac:dyDescent="0.25">
      <c r="A965" s="151" t="s">
        <v>436</v>
      </c>
      <c r="B965" s="153" t="s">
        <v>624</v>
      </c>
      <c r="C965" s="148">
        <v>0</v>
      </c>
      <c r="D965" s="148">
        <v>0</v>
      </c>
      <c r="E965" s="148">
        <v>0</v>
      </c>
      <c r="F965" s="148">
        <v>0</v>
      </c>
      <c r="G965" s="148">
        <v>0</v>
      </c>
    </row>
    <row r="966" spans="1:7" ht="15.75" x14ac:dyDescent="0.25">
      <c r="A966" s="151" t="s">
        <v>438</v>
      </c>
      <c r="B966" s="153" t="s">
        <v>694</v>
      </c>
      <c r="C966" s="148">
        <v>0</v>
      </c>
      <c r="D966" s="148">
        <v>0</v>
      </c>
      <c r="E966" s="148">
        <v>0</v>
      </c>
      <c r="F966" s="148">
        <v>0</v>
      </c>
      <c r="G966" s="148">
        <v>0</v>
      </c>
    </row>
    <row r="967" spans="1:7" ht="15.75" x14ac:dyDescent="0.25">
      <c r="A967" s="148" t="s">
        <v>440</v>
      </c>
      <c r="B967" s="153" t="s">
        <v>625</v>
      </c>
      <c r="C967" s="148">
        <v>0</v>
      </c>
      <c r="D967" s="148">
        <v>0</v>
      </c>
      <c r="E967" s="148">
        <v>0</v>
      </c>
      <c r="F967" s="148">
        <v>0</v>
      </c>
      <c r="G967" s="148">
        <v>0</v>
      </c>
    </row>
    <row r="968" spans="1:7" ht="15.75" x14ac:dyDescent="0.25">
      <c r="A968" s="148" t="s">
        <v>442</v>
      </c>
      <c r="B968" s="153" t="s">
        <v>626</v>
      </c>
      <c r="C968" s="148">
        <v>0</v>
      </c>
      <c r="D968" s="148">
        <v>0</v>
      </c>
      <c r="E968" s="148">
        <v>0</v>
      </c>
      <c r="F968" s="148">
        <v>0</v>
      </c>
      <c r="G968" s="148">
        <v>0</v>
      </c>
    </row>
    <row r="969" spans="1:7" ht="15.75" x14ac:dyDescent="0.25">
      <c r="A969" s="148" t="s">
        <v>444</v>
      </c>
      <c r="B969" s="153" t="s">
        <v>695</v>
      </c>
      <c r="C969" s="148">
        <v>23259.43</v>
      </c>
      <c r="D969" s="148">
        <v>0</v>
      </c>
      <c r="E969" s="148">
        <v>23259.43</v>
      </c>
      <c r="F969" s="148">
        <v>0</v>
      </c>
      <c r="G969" s="148">
        <v>23259.43</v>
      </c>
    </row>
    <row r="970" spans="1:7" ht="15.75" x14ac:dyDescent="0.25">
      <c r="A970" s="148" t="s">
        <v>446</v>
      </c>
      <c r="B970" s="153" t="s">
        <v>696</v>
      </c>
      <c r="C970" s="148">
        <v>0</v>
      </c>
      <c r="D970" s="148">
        <v>0</v>
      </c>
      <c r="E970" s="148">
        <v>0</v>
      </c>
      <c r="F970" s="148">
        <v>0</v>
      </c>
      <c r="G970" s="148">
        <v>0</v>
      </c>
    </row>
    <row r="971" spans="1:7" ht="15.75" x14ac:dyDescent="0.25">
      <c r="A971" s="148" t="s">
        <v>448</v>
      </c>
      <c r="B971" s="153" t="s">
        <v>697</v>
      </c>
      <c r="C971" s="148">
        <v>0</v>
      </c>
      <c r="D971" s="148">
        <v>0</v>
      </c>
      <c r="E971" s="148">
        <v>0</v>
      </c>
      <c r="F971" s="148">
        <v>0</v>
      </c>
      <c r="G971" s="148">
        <v>0</v>
      </c>
    </row>
    <row r="972" spans="1:7" ht="15.75" x14ac:dyDescent="0.25">
      <c r="A972" s="148" t="s">
        <v>450</v>
      </c>
      <c r="B972" s="231" t="s">
        <v>698</v>
      </c>
      <c r="C972" s="148">
        <v>0</v>
      </c>
      <c r="D972" s="148">
        <v>0</v>
      </c>
      <c r="E972" s="148">
        <v>0</v>
      </c>
      <c r="F972" s="148">
        <v>0</v>
      </c>
      <c r="G972" s="148">
        <v>0</v>
      </c>
    </row>
    <row r="973" spans="1:7" ht="15.75" x14ac:dyDescent="0.25">
      <c r="A973" s="148" t="s">
        <v>452</v>
      </c>
      <c r="B973" s="231" t="s">
        <v>631</v>
      </c>
      <c r="C973" s="148">
        <v>0</v>
      </c>
      <c r="D973" s="148">
        <v>0</v>
      </c>
      <c r="E973" s="148">
        <v>0</v>
      </c>
      <c r="F973" s="148">
        <v>0</v>
      </c>
      <c r="G973" s="148">
        <v>0</v>
      </c>
    </row>
    <row r="974" spans="1:7" ht="15.75" x14ac:dyDescent="0.25">
      <c r="A974" s="148" t="s">
        <v>454</v>
      </c>
      <c r="B974" s="153" t="s">
        <v>699</v>
      </c>
      <c r="C974" s="148">
        <v>0</v>
      </c>
      <c r="D974" s="148">
        <v>0</v>
      </c>
      <c r="E974" s="148">
        <v>0</v>
      </c>
      <c r="F974" s="148">
        <v>0</v>
      </c>
      <c r="G974" s="148">
        <v>0</v>
      </c>
    </row>
    <row r="975" spans="1:7" ht="15.75" x14ac:dyDescent="0.25">
      <c r="A975" s="148" t="s">
        <v>456</v>
      </c>
      <c r="B975" s="153" t="s">
        <v>633</v>
      </c>
      <c r="C975" s="148">
        <v>0</v>
      </c>
      <c r="D975" s="148">
        <v>0</v>
      </c>
      <c r="E975" s="148">
        <v>0</v>
      </c>
      <c r="F975" s="148">
        <v>0</v>
      </c>
      <c r="G975" s="148">
        <v>0</v>
      </c>
    </row>
    <row r="976" spans="1:7" ht="15.75" x14ac:dyDescent="0.25">
      <c r="A976" s="148" t="s">
        <v>458</v>
      </c>
      <c r="B976" s="231" t="s">
        <v>700</v>
      </c>
      <c r="C976" s="148">
        <v>427.65999999999997</v>
      </c>
      <c r="D976" s="148">
        <v>0</v>
      </c>
      <c r="E976" s="148">
        <v>427.65999999999997</v>
      </c>
      <c r="F976" s="148">
        <v>0</v>
      </c>
      <c r="G976" s="148">
        <v>427.65999999999997</v>
      </c>
    </row>
    <row r="977" spans="1:7" ht="15.75" x14ac:dyDescent="0.25">
      <c r="A977" s="148" t="s">
        <v>460</v>
      </c>
      <c r="B977" s="231" t="s">
        <v>701</v>
      </c>
      <c r="C977" s="148">
        <v>59344.85</v>
      </c>
      <c r="D977" s="148">
        <v>0</v>
      </c>
      <c r="E977" s="148">
        <v>59344.85</v>
      </c>
      <c r="F977" s="148">
        <v>0</v>
      </c>
      <c r="G977" s="148">
        <v>59344.85</v>
      </c>
    </row>
    <row r="978" spans="1:7" ht="15.75" x14ac:dyDescent="0.25">
      <c r="A978" s="148" t="s">
        <v>462</v>
      </c>
      <c r="B978" s="153" t="s">
        <v>463</v>
      </c>
      <c r="C978" s="148">
        <v>0</v>
      </c>
      <c r="D978" s="148">
        <v>0</v>
      </c>
      <c r="E978" s="148">
        <v>0</v>
      </c>
      <c r="F978" s="148">
        <v>0</v>
      </c>
      <c r="G978" s="148">
        <v>0</v>
      </c>
    </row>
    <row r="979" spans="1:7" ht="15.75" x14ac:dyDescent="0.25">
      <c r="A979" s="148" t="s">
        <v>464</v>
      </c>
      <c r="B979" s="231" t="s">
        <v>637</v>
      </c>
      <c r="C979" s="148">
        <v>0</v>
      </c>
      <c r="D979" s="148">
        <v>0</v>
      </c>
      <c r="E979" s="148">
        <v>0</v>
      </c>
      <c r="F979" s="148">
        <v>0</v>
      </c>
      <c r="G979" s="148">
        <v>0</v>
      </c>
    </row>
    <row r="980" spans="1:7" ht="15.75" x14ac:dyDescent="0.25">
      <c r="A980" s="148" t="s">
        <v>466</v>
      </c>
      <c r="B980" s="153" t="s">
        <v>702</v>
      </c>
      <c r="C980" s="148">
        <v>0</v>
      </c>
      <c r="D980" s="148">
        <v>0</v>
      </c>
      <c r="E980" s="148">
        <v>0</v>
      </c>
      <c r="F980" s="148">
        <v>0</v>
      </c>
      <c r="G980" s="148">
        <v>0</v>
      </c>
    </row>
    <row r="981" spans="1:7" ht="15.75" x14ac:dyDescent="0.25">
      <c r="A981" s="148" t="s">
        <v>468</v>
      </c>
      <c r="B981" s="153" t="s">
        <v>703</v>
      </c>
      <c r="C981" s="148">
        <v>0</v>
      </c>
      <c r="D981" s="148">
        <v>0</v>
      </c>
      <c r="E981" s="148">
        <v>0</v>
      </c>
      <c r="F981" s="148">
        <v>0</v>
      </c>
      <c r="G981" s="148">
        <v>0</v>
      </c>
    </row>
    <row r="982" spans="1:7" ht="15.75" x14ac:dyDescent="0.25">
      <c r="A982" s="148" t="s">
        <v>470</v>
      </c>
      <c r="B982" s="153" t="s">
        <v>640</v>
      </c>
      <c r="C982" s="148">
        <v>0</v>
      </c>
      <c r="D982" s="148">
        <v>0</v>
      </c>
      <c r="E982" s="148">
        <v>0</v>
      </c>
      <c r="F982" s="148">
        <v>0</v>
      </c>
      <c r="G982" s="148">
        <v>0</v>
      </c>
    </row>
    <row r="983" spans="1:7" ht="15.75" x14ac:dyDescent="0.25">
      <c r="A983" s="148" t="s">
        <v>472</v>
      </c>
      <c r="B983" s="153" t="s">
        <v>704</v>
      </c>
      <c r="C983" s="148">
        <v>0</v>
      </c>
      <c r="D983" s="148">
        <v>0</v>
      </c>
      <c r="E983" s="148">
        <v>0</v>
      </c>
      <c r="F983" s="148">
        <v>0</v>
      </c>
      <c r="G983" s="148">
        <v>0</v>
      </c>
    </row>
    <row r="984" spans="1:7" ht="15.75" x14ac:dyDescent="0.25">
      <c r="A984" s="148" t="s">
        <v>474</v>
      </c>
      <c r="B984" s="153" t="s">
        <v>475</v>
      </c>
      <c r="C984" s="148">
        <v>0</v>
      </c>
      <c r="D984" s="148">
        <v>0</v>
      </c>
      <c r="E984" s="148">
        <v>0</v>
      </c>
      <c r="F984" s="148">
        <v>0</v>
      </c>
      <c r="G984" s="148">
        <v>0</v>
      </c>
    </row>
    <row r="985" spans="1:7" ht="15.75" x14ac:dyDescent="0.25">
      <c r="A985" s="148" t="s">
        <v>476</v>
      </c>
      <c r="B985" s="153" t="s">
        <v>705</v>
      </c>
      <c r="C985" s="148">
        <v>0</v>
      </c>
      <c r="D985" s="148">
        <v>0</v>
      </c>
      <c r="E985" s="148">
        <v>0</v>
      </c>
      <c r="F985" s="148">
        <v>0</v>
      </c>
      <c r="G985" s="148">
        <v>0</v>
      </c>
    </row>
    <row r="986" spans="1:7" ht="15.75" x14ac:dyDescent="0.25">
      <c r="A986" s="148" t="s">
        <v>478</v>
      </c>
      <c r="B986" s="153" t="s">
        <v>644</v>
      </c>
      <c r="C986" s="148">
        <v>0</v>
      </c>
      <c r="D986" s="148">
        <v>0</v>
      </c>
      <c r="E986" s="148">
        <v>0</v>
      </c>
      <c r="F986" s="148">
        <v>0</v>
      </c>
      <c r="G986" s="148">
        <v>0</v>
      </c>
    </row>
    <row r="987" spans="1:7" ht="15.75" x14ac:dyDescent="0.25">
      <c r="A987" s="148" t="s">
        <v>481</v>
      </c>
      <c r="B987" s="231" t="s">
        <v>706</v>
      </c>
      <c r="C987" s="148">
        <v>126304.75</v>
      </c>
      <c r="D987" s="148">
        <v>0</v>
      </c>
      <c r="E987" s="148">
        <v>126304.75</v>
      </c>
      <c r="F987" s="148">
        <v>0</v>
      </c>
      <c r="G987" s="148">
        <v>126304.75</v>
      </c>
    </row>
    <row r="988" spans="1:7" ht="15.75" x14ac:dyDescent="0.25">
      <c r="A988" s="148" t="s">
        <v>481</v>
      </c>
      <c r="B988" s="231" t="s">
        <v>707</v>
      </c>
      <c r="C988" s="148">
        <v>0</v>
      </c>
      <c r="D988" s="148">
        <v>0</v>
      </c>
      <c r="E988" s="148">
        <v>0</v>
      </c>
      <c r="F988" s="148">
        <v>0</v>
      </c>
      <c r="G988" s="148">
        <v>0</v>
      </c>
    </row>
    <row r="989" spans="1:7" ht="15.75" x14ac:dyDescent="0.25">
      <c r="A989" s="148" t="s">
        <v>485</v>
      </c>
      <c r="B989" s="231" t="s">
        <v>646</v>
      </c>
      <c r="C989" s="148">
        <v>139.92000000000002</v>
      </c>
      <c r="D989" s="148">
        <v>0</v>
      </c>
      <c r="E989" s="148">
        <v>139.92000000000002</v>
      </c>
      <c r="F989" s="148">
        <v>0</v>
      </c>
      <c r="G989" s="148">
        <v>139.92000000000002</v>
      </c>
    </row>
    <row r="990" spans="1:7" ht="15.75" x14ac:dyDescent="0.25">
      <c r="A990" s="148" t="s">
        <v>248</v>
      </c>
      <c r="B990" s="231" t="s">
        <v>647</v>
      </c>
      <c r="C990" s="148">
        <v>156628.27999999997</v>
      </c>
      <c r="D990" s="148">
        <v>0</v>
      </c>
      <c r="E990" s="148">
        <v>156628.27999999997</v>
      </c>
      <c r="F990" s="148">
        <v>0</v>
      </c>
      <c r="G990" s="148">
        <v>156628.27999999997</v>
      </c>
    </row>
    <row r="991" spans="1:7" ht="15.75" x14ac:dyDescent="0.25">
      <c r="A991" s="148" t="s">
        <v>248</v>
      </c>
      <c r="B991" s="231" t="s">
        <v>708</v>
      </c>
      <c r="C991" s="148">
        <v>0</v>
      </c>
      <c r="D991" s="148">
        <v>0</v>
      </c>
      <c r="E991" s="148">
        <v>0</v>
      </c>
      <c r="F991" s="148">
        <v>0</v>
      </c>
      <c r="G991" s="148">
        <v>0</v>
      </c>
    </row>
    <row r="992" spans="1:7" ht="15.75" x14ac:dyDescent="0.25">
      <c r="A992" s="148" t="s">
        <v>489</v>
      </c>
      <c r="B992" s="231" t="s">
        <v>649</v>
      </c>
      <c r="C992" s="148">
        <v>0</v>
      </c>
      <c r="D992" s="148">
        <v>0</v>
      </c>
      <c r="E992" s="148">
        <v>0</v>
      </c>
      <c r="F992" s="148">
        <v>0</v>
      </c>
      <c r="G992" s="148">
        <v>0</v>
      </c>
    </row>
    <row r="993" spans="1:7" ht="15.75" x14ac:dyDescent="0.25">
      <c r="A993" s="148" t="s">
        <v>491</v>
      </c>
      <c r="B993" s="231" t="s">
        <v>650</v>
      </c>
      <c r="C993" s="148">
        <v>0</v>
      </c>
      <c r="D993" s="148">
        <v>0</v>
      </c>
      <c r="E993" s="148">
        <v>0</v>
      </c>
      <c r="F993" s="148">
        <v>0</v>
      </c>
      <c r="G993" s="148">
        <v>0</v>
      </c>
    </row>
    <row r="994" spans="1:7" ht="15.75" x14ac:dyDescent="0.25">
      <c r="A994" s="148" t="s">
        <v>493</v>
      </c>
      <c r="B994" s="231" t="s">
        <v>651</v>
      </c>
      <c r="C994" s="148">
        <v>0</v>
      </c>
      <c r="D994" s="148">
        <v>0</v>
      </c>
      <c r="E994" s="148">
        <v>0</v>
      </c>
      <c r="F994" s="148">
        <v>0</v>
      </c>
      <c r="G994" s="148">
        <v>0</v>
      </c>
    </row>
    <row r="995" spans="1:7" ht="15.75" x14ac:dyDescent="0.25">
      <c r="A995" s="148" t="s">
        <v>495</v>
      </c>
      <c r="B995" s="231" t="s">
        <v>652</v>
      </c>
      <c r="C995" s="148">
        <v>0</v>
      </c>
      <c r="D995" s="148">
        <v>0</v>
      </c>
      <c r="E995" s="148">
        <v>0</v>
      </c>
      <c r="F995" s="148">
        <v>0</v>
      </c>
      <c r="G995" s="148">
        <v>0</v>
      </c>
    </row>
    <row r="996" spans="1:7" ht="15.75" x14ac:dyDescent="0.25">
      <c r="A996" s="148" t="s">
        <v>497</v>
      </c>
      <c r="B996" s="231" t="s">
        <v>498</v>
      </c>
      <c r="C996" s="148">
        <v>18544.93</v>
      </c>
      <c r="D996" s="148">
        <v>0</v>
      </c>
      <c r="E996" s="148">
        <v>18544.93</v>
      </c>
      <c r="F996" s="148">
        <v>0</v>
      </c>
      <c r="G996" s="148">
        <v>18544.93</v>
      </c>
    </row>
    <row r="997" spans="1:7" ht="15.75" x14ac:dyDescent="0.25">
      <c r="A997" s="148" t="s">
        <v>499</v>
      </c>
      <c r="B997" s="231" t="s">
        <v>709</v>
      </c>
      <c r="C997" s="148">
        <v>0</v>
      </c>
      <c r="D997" s="148">
        <v>0</v>
      </c>
      <c r="E997" s="148">
        <v>0</v>
      </c>
      <c r="F997" s="148">
        <v>0</v>
      </c>
      <c r="G997" s="148">
        <v>0</v>
      </c>
    </row>
    <row r="998" spans="1:7" ht="15.75" x14ac:dyDescent="0.25">
      <c r="A998" s="148" t="s">
        <v>501</v>
      </c>
      <c r="B998" s="231" t="s">
        <v>655</v>
      </c>
      <c r="C998" s="148">
        <v>0</v>
      </c>
      <c r="D998" s="148">
        <v>0</v>
      </c>
      <c r="E998" s="148">
        <v>0</v>
      </c>
      <c r="F998" s="148">
        <v>0</v>
      </c>
      <c r="G998" s="148">
        <v>0</v>
      </c>
    </row>
    <row r="999" spans="1:7" ht="15.75" x14ac:dyDescent="0.25">
      <c r="A999" s="148" t="s">
        <v>503</v>
      </c>
      <c r="B999" s="231" t="s">
        <v>710</v>
      </c>
      <c r="C999" s="148">
        <v>45051.76</v>
      </c>
      <c r="D999" s="148">
        <v>0</v>
      </c>
      <c r="E999" s="148">
        <v>45051.76</v>
      </c>
      <c r="F999" s="148">
        <v>0</v>
      </c>
      <c r="G999" s="148">
        <v>45051.76</v>
      </c>
    </row>
    <row r="1000" spans="1:7" ht="15.75" x14ac:dyDescent="0.25">
      <c r="A1000" s="148" t="s">
        <v>505</v>
      </c>
      <c r="B1000" s="231" t="s">
        <v>657</v>
      </c>
      <c r="C1000" s="148">
        <v>0</v>
      </c>
      <c r="D1000" s="148">
        <v>0</v>
      </c>
      <c r="E1000" s="148">
        <v>0</v>
      </c>
      <c r="F1000" s="148">
        <v>0</v>
      </c>
      <c r="G1000" s="148">
        <v>0</v>
      </c>
    </row>
    <row r="1001" spans="1:7" ht="15.75" x14ac:dyDescent="0.25">
      <c r="A1001" s="148" t="s">
        <v>507</v>
      </c>
      <c r="B1001" s="231" t="s">
        <v>658</v>
      </c>
      <c r="C1001" s="148">
        <v>0</v>
      </c>
      <c r="D1001" s="148">
        <v>0</v>
      </c>
      <c r="E1001" s="148">
        <v>0</v>
      </c>
      <c r="F1001" s="148">
        <v>0</v>
      </c>
      <c r="G1001" s="148">
        <v>0</v>
      </c>
    </row>
    <row r="1002" spans="1:7" ht="15.75" x14ac:dyDescent="0.25">
      <c r="A1002" s="148" t="s">
        <v>270</v>
      </c>
      <c r="B1002" s="231" t="s">
        <v>659</v>
      </c>
      <c r="C1002" s="148">
        <v>128.82</v>
      </c>
      <c r="D1002" s="148">
        <v>0</v>
      </c>
      <c r="E1002" s="148">
        <v>128.82</v>
      </c>
      <c r="F1002" s="148">
        <v>0</v>
      </c>
      <c r="G1002" s="148">
        <v>128.82</v>
      </c>
    </row>
    <row r="1003" spans="1:7" ht="15.75" x14ac:dyDescent="0.25">
      <c r="A1003" s="148" t="s">
        <v>264</v>
      </c>
      <c r="B1003" s="231" t="s">
        <v>660</v>
      </c>
      <c r="C1003" s="148">
        <v>0</v>
      </c>
      <c r="D1003" s="148">
        <v>0</v>
      </c>
      <c r="E1003" s="148">
        <v>0</v>
      </c>
      <c r="F1003" s="148">
        <v>0</v>
      </c>
      <c r="G1003" s="148">
        <v>0</v>
      </c>
    </row>
    <row r="1004" spans="1:7" ht="15.75" x14ac:dyDescent="0.25">
      <c r="A1004" s="148" t="s">
        <v>276</v>
      </c>
      <c r="B1004" s="230" t="s">
        <v>711</v>
      </c>
      <c r="C1004" s="148">
        <v>0</v>
      </c>
      <c r="D1004" s="148">
        <v>0</v>
      </c>
      <c r="E1004" s="148">
        <v>0</v>
      </c>
      <c r="F1004" s="148">
        <v>0</v>
      </c>
      <c r="G1004" s="148">
        <v>0</v>
      </c>
    </row>
    <row r="1005" spans="1:7" ht="15.75" x14ac:dyDescent="0.25">
      <c r="A1005" s="148" t="s">
        <v>512</v>
      </c>
      <c r="B1005" s="153" t="s">
        <v>712</v>
      </c>
      <c r="C1005" s="148">
        <v>0</v>
      </c>
      <c r="D1005" s="148">
        <v>0</v>
      </c>
      <c r="E1005" s="148">
        <v>0</v>
      </c>
      <c r="F1005" s="148">
        <v>0</v>
      </c>
      <c r="G1005" s="148">
        <v>0</v>
      </c>
    </row>
    <row r="1006" spans="1:7" ht="15.75" x14ac:dyDescent="0.25">
      <c r="A1006" s="148" t="s">
        <v>515</v>
      </c>
      <c r="B1006" s="230" t="s">
        <v>713</v>
      </c>
      <c r="C1006" s="148">
        <v>0</v>
      </c>
      <c r="D1006" s="148">
        <v>0</v>
      </c>
      <c r="E1006" s="148">
        <v>0</v>
      </c>
      <c r="F1006" s="148">
        <v>0</v>
      </c>
      <c r="G1006" s="148">
        <v>0</v>
      </c>
    </row>
    <row r="1007" spans="1:7" ht="15.75" x14ac:dyDescent="0.25">
      <c r="A1007" s="151" t="s">
        <v>274</v>
      </c>
      <c r="B1007" s="153" t="s">
        <v>714</v>
      </c>
      <c r="C1007" s="148">
        <v>0</v>
      </c>
      <c r="D1007" s="148">
        <v>0</v>
      </c>
      <c r="E1007" s="148">
        <v>0</v>
      </c>
      <c r="F1007" s="148">
        <v>0</v>
      </c>
      <c r="G1007" s="148">
        <v>0</v>
      </c>
    </row>
    <row r="1008" spans="1:7" ht="15.75" x14ac:dyDescent="0.25">
      <c r="A1008" s="148" t="s">
        <v>518</v>
      </c>
      <c r="B1008" s="153" t="s">
        <v>715</v>
      </c>
      <c r="C1008" s="148">
        <v>0</v>
      </c>
      <c r="D1008" s="148">
        <v>0</v>
      </c>
      <c r="E1008" s="148">
        <v>0</v>
      </c>
      <c r="F1008" s="148">
        <v>0</v>
      </c>
      <c r="G1008" s="148">
        <v>0</v>
      </c>
    </row>
    <row r="1009" spans="1:7" ht="15.75" x14ac:dyDescent="0.25">
      <c r="A1009" s="148" t="s">
        <v>520</v>
      </c>
      <c r="B1009" s="231" t="s">
        <v>716</v>
      </c>
      <c r="C1009" s="148">
        <v>0</v>
      </c>
      <c r="D1009" s="148">
        <v>0</v>
      </c>
      <c r="E1009" s="148">
        <v>0</v>
      </c>
      <c r="F1009" s="148">
        <v>0</v>
      </c>
      <c r="G1009" s="148">
        <v>0</v>
      </c>
    </row>
    <row r="1010" spans="1:7" ht="15.75" x14ac:dyDescent="0.25">
      <c r="A1010" s="148" t="s">
        <v>522</v>
      </c>
      <c r="B1010" s="231" t="s">
        <v>717</v>
      </c>
      <c r="C1010" s="148">
        <v>0</v>
      </c>
      <c r="D1010" s="148">
        <v>0</v>
      </c>
      <c r="E1010" s="148">
        <v>0</v>
      </c>
      <c r="F1010" s="148">
        <v>0</v>
      </c>
      <c r="G1010" s="148">
        <v>0</v>
      </c>
    </row>
    <row r="1011" spans="1:7" ht="15.75" x14ac:dyDescent="0.25">
      <c r="A1011" s="148" t="s">
        <v>524</v>
      </c>
      <c r="B1011" s="231" t="s">
        <v>668</v>
      </c>
      <c r="C1011" s="148">
        <v>0</v>
      </c>
      <c r="D1011" s="148">
        <v>0</v>
      </c>
      <c r="E1011" s="148">
        <v>0</v>
      </c>
      <c r="F1011" s="148">
        <v>974.43</v>
      </c>
      <c r="G1011" s="148">
        <v>974.43</v>
      </c>
    </row>
    <row r="1012" spans="1:7" ht="15.75" x14ac:dyDescent="0.25">
      <c r="A1012" s="148" t="s">
        <v>526</v>
      </c>
      <c r="B1012" s="229" t="s">
        <v>669</v>
      </c>
      <c r="C1012" s="148">
        <v>0</v>
      </c>
      <c r="D1012" s="148">
        <v>0</v>
      </c>
      <c r="E1012" s="148">
        <v>0</v>
      </c>
      <c r="F1012" s="148">
        <v>0</v>
      </c>
      <c r="G1012" s="148">
        <v>0</v>
      </c>
    </row>
    <row r="1013" spans="1:7" ht="15.75" x14ac:dyDescent="0.25">
      <c r="A1013" s="148" t="s">
        <v>528</v>
      </c>
      <c r="B1013" s="229" t="s">
        <v>670</v>
      </c>
      <c r="C1013" s="148">
        <v>0</v>
      </c>
      <c r="D1013" s="148">
        <v>0</v>
      </c>
      <c r="E1013" s="148">
        <v>0</v>
      </c>
      <c r="F1013" s="148">
        <v>0</v>
      </c>
      <c r="G1013" s="148">
        <v>0</v>
      </c>
    </row>
    <row r="1014" spans="1:7" ht="15.75" x14ac:dyDescent="0.25">
      <c r="A1014" s="148" t="s">
        <v>530</v>
      </c>
      <c r="B1014" s="231" t="s">
        <v>718</v>
      </c>
      <c r="C1014" s="148">
        <v>0</v>
      </c>
      <c r="D1014" s="148">
        <v>0</v>
      </c>
      <c r="E1014" s="148">
        <v>0</v>
      </c>
      <c r="F1014" s="148">
        <v>0</v>
      </c>
      <c r="G1014" s="148">
        <v>0</v>
      </c>
    </row>
    <row r="1015" spans="1:7" ht="15.75" x14ac:dyDescent="0.25">
      <c r="A1015" s="148" t="s">
        <v>672</v>
      </c>
      <c r="B1015" s="231">
        <v>6825</v>
      </c>
      <c r="C1015" s="148">
        <v>0</v>
      </c>
      <c r="D1015" s="148">
        <v>0</v>
      </c>
      <c r="E1015" s="148">
        <v>0</v>
      </c>
      <c r="F1015" s="148">
        <v>0</v>
      </c>
      <c r="G1015" s="148">
        <v>0</v>
      </c>
    </row>
    <row r="1016" spans="1:7" ht="15.75" x14ac:dyDescent="0.25">
      <c r="A1016" s="148" t="s">
        <v>535</v>
      </c>
      <c r="B1016" s="231" t="s">
        <v>673</v>
      </c>
      <c r="C1016" s="148">
        <v>590</v>
      </c>
      <c r="D1016" s="148">
        <v>0</v>
      </c>
      <c r="E1016" s="148">
        <v>590</v>
      </c>
      <c r="F1016" s="148">
        <v>0</v>
      </c>
      <c r="G1016" s="148">
        <v>590</v>
      </c>
    </row>
    <row r="1017" spans="1:7" ht="15.75" x14ac:dyDescent="0.25">
      <c r="A1017" s="148" t="s">
        <v>347</v>
      </c>
      <c r="B1017" s="231" t="s">
        <v>674</v>
      </c>
      <c r="C1017" s="148">
        <v>0</v>
      </c>
      <c r="D1017" s="148">
        <v>0</v>
      </c>
      <c r="E1017" s="148">
        <v>0</v>
      </c>
      <c r="F1017" s="148">
        <v>0</v>
      </c>
      <c r="G1017" s="148">
        <v>0</v>
      </c>
    </row>
    <row r="1018" spans="1:7" ht="15.75" x14ac:dyDescent="0.25">
      <c r="A1018" s="148" t="s">
        <v>538</v>
      </c>
      <c r="B1018" s="231" t="s">
        <v>675</v>
      </c>
      <c r="C1018" s="148">
        <v>2377.25</v>
      </c>
      <c r="D1018" s="148">
        <v>0</v>
      </c>
      <c r="E1018" s="148">
        <v>2377.25</v>
      </c>
      <c r="F1018" s="148">
        <v>0</v>
      </c>
      <c r="G1018" s="148">
        <v>2377.25</v>
      </c>
    </row>
    <row r="1019" spans="1:7" ht="15.75" x14ac:dyDescent="0.25">
      <c r="A1019" s="148" t="s">
        <v>538</v>
      </c>
      <c r="B1019" s="231" t="s">
        <v>719</v>
      </c>
      <c r="C1019" s="148">
        <v>0</v>
      </c>
      <c r="D1019" s="148">
        <v>0</v>
      </c>
      <c r="E1019" s="148">
        <v>0</v>
      </c>
      <c r="F1019" s="148">
        <v>0</v>
      </c>
      <c r="G1019" s="148">
        <v>0</v>
      </c>
    </row>
    <row r="1020" spans="1:7" ht="15.75" x14ac:dyDescent="0.25">
      <c r="A1020" s="148" t="s">
        <v>541</v>
      </c>
      <c r="B1020" s="153" t="s">
        <v>677</v>
      </c>
      <c r="C1020" s="148">
        <v>55.54</v>
      </c>
      <c r="D1020" s="148">
        <v>0</v>
      </c>
      <c r="E1020" s="148">
        <v>55.54</v>
      </c>
      <c r="F1020" s="148">
        <v>0</v>
      </c>
      <c r="G1020" s="148">
        <v>55.54</v>
      </c>
    </row>
    <row r="1021" spans="1:7" ht="15.75" x14ac:dyDescent="0.25">
      <c r="A1021" s="148" t="s">
        <v>541</v>
      </c>
      <c r="B1021" s="153" t="s">
        <v>720</v>
      </c>
      <c r="C1021" s="148">
        <v>0</v>
      </c>
      <c r="D1021" s="148">
        <v>0</v>
      </c>
      <c r="E1021" s="148">
        <v>0</v>
      </c>
      <c r="F1021" s="148">
        <v>0</v>
      </c>
      <c r="G1021" s="148">
        <v>0</v>
      </c>
    </row>
    <row r="1022" spans="1:7" ht="15.75" x14ac:dyDescent="0.25">
      <c r="A1022" s="148" t="s">
        <v>544</v>
      </c>
      <c r="B1022" s="229" t="s">
        <v>721</v>
      </c>
      <c r="C1022" s="148">
        <v>0</v>
      </c>
      <c r="D1022" s="148">
        <v>0</v>
      </c>
      <c r="E1022" s="148">
        <v>0</v>
      </c>
      <c r="F1022" s="148">
        <v>0</v>
      </c>
      <c r="G1022" s="148">
        <v>0</v>
      </c>
    </row>
    <row r="1023" spans="1:7" ht="15.75" x14ac:dyDescent="0.25">
      <c r="A1023" s="148" t="s">
        <v>548</v>
      </c>
      <c r="B1023" s="231" t="s">
        <v>722</v>
      </c>
      <c r="C1023" s="148">
        <v>0</v>
      </c>
      <c r="D1023" s="148">
        <v>0</v>
      </c>
      <c r="E1023" s="148">
        <v>0</v>
      </c>
      <c r="F1023" s="148">
        <v>0</v>
      </c>
      <c r="G1023" s="148">
        <v>0</v>
      </c>
    </row>
    <row r="1024" spans="1:7" ht="15.75" x14ac:dyDescent="0.25">
      <c r="A1024" s="148" t="s">
        <v>553</v>
      </c>
      <c r="B1024" s="231" t="s">
        <v>682</v>
      </c>
      <c r="C1024" s="148">
        <v>0</v>
      </c>
      <c r="D1024" s="148">
        <v>0</v>
      </c>
      <c r="E1024" s="148">
        <v>0</v>
      </c>
      <c r="F1024" s="148">
        <v>0</v>
      </c>
      <c r="G1024" s="148">
        <v>0</v>
      </c>
    </row>
    <row r="1025" spans="1:7" ht="15.75" x14ac:dyDescent="0.25">
      <c r="A1025" s="148" t="s">
        <v>555</v>
      </c>
      <c r="B1025" s="153" t="s">
        <v>723</v>
      </c>
      <c r="C1025" s="148">
        <v>0</v>
      </c>
      <c r="D1025" s="148">
        <v>0</v>
      </c>
      <c r="E1025" s="148">
        <v>0</v>
      </c>
      <c r="F1025" s="148">
        <v>0</v>
      </c>
      <c r="G1025" s="148">
        <v>0</v>
      </c>
    </row>
    <row r="1026" spans="1:7" ht="15.75" x14ac:dyDescent="0.25">
      <c r="A1026" s="148" t="s">
        <v>557</v>
      </c>
      <c r="B1026" s="153" t="s">
        <v>684</v>
      </c>
      <c r="C1026" s="148">
        <v>0</v>
      </c>
      <c r="D1026" s="148">
        <v>0</v>
      </c>
      <c r="E1026" s="148">
        <v>0</v>
      </c>
      <c r="F1026" s="148">
        <v>0</v>
      </c>
      <c r="G1026" s="148">
        <v>0</v>
      </c>
    </row>
    <row r="1027" spans="1:7" ht="15.75" x14ac:dyDescent="0.25">
      <c r="A1027" s="148" t="s">
        <v>559</v>
      </c>
      <c r="B1027" s="153" t="s">
        <v>685</v>
      </c>
      <c r="C1027" s="148">
        <v>0</v>
      </c>
      <c r="D1027" s="148">
        <v>0</v>
      </c>
      <c r="E1027" s="148">
        <v>0</v>
      </c>
      <c r="F1027" s="148">
        <v>0</v>
      </c>
      <c r="G1027" s="148">
        <v>0</v>
      </c>
    </row>
    <row r="1028" spans="1:7" ht="15.75" x14ac:dyDescent="0.25">
      <c r="A1028" s="148" t="s">
        <v>561</v>
      </c>
      <c r="B1028" s="153" t="s">
        <v>724</v>
      </c>
      <c r="C1028" s="148">
        <v>0</v>
      </c>
      <c r="D1028" s="148">
        <v>0</v>
      </c>
      <c r="E1028" s="148">
        <v>0</v>
      </c>
      <c r="F1028" s="148">
        <v>0</v>
      </c>
      <c r="G1028" s="148">
        <v>0</v>
      </c>
    </row>
    <row r="1029" spans="1:7" ht="15.75" x14ac:dyDescent="0.25">
      <c r="A1029" s="148" t="s">
        <v>563</v>
      </c>
      <c r="B1029" s="153" t="s">
        <v>725</v>
      </c>
      <c r="C1029" s="148">
        <v>0</v>
      </c>
      <c r="D1029" s="148">
        <v>0</v>
      </c>
      <c r="E1029" s="148">
        <v>0</v>
      </c>
      <c r="F1029" s="148">
        <v>0</v>
      </c>
      <c r="G1029" s="148">
        <v>0</v>
      </c>
    </row>
    <row r="1030" spans="1:7" ht="15.75" x14ac:dyDescent="0.25">
      <c r="A1030" s="148" t="s">
        <v>566</v>
      </c>
      <c r="B1030" s="153" t="s">
        <v>726</v>
      </c>
      <c r="C1030" s="148">
        <v>0</v>
      </c>
      <c r="D1030" s="148">
        <v>0</v>
      </c>
      <c r="E1030" s="148">
        <v>0</v>
      </c>
      <c r="F1030" s="148">
        <v>0</v>
      </c>
      <c r="G1030" s="148">
        <v>0</v>
      </c>
    </row>
    <row r="1031" spans="1:7" ht="15.75" x14ac:dyDescent="0.25">
      <c r="A1031" s="148" t="s">
        <v>566</v>
      </c>
      <c r="B1031" s="153" t="s">
        <v>727</v>
      </c>
      <c r="C1031" s="148">
        <v>6176225.1399999997</v>
      </c>
      <c r="D1031" s="148">
        <v>92758.060000000522</v>
      </c>
      <c r="E1031" s="148">
        <v>6268983.2000000002</v>
      </c>
      <c r="F1031" s="148">
        <v>0</v>
      </c>
      <c r="G1031" s="148">
        <v>6268983.2000000002</v>
      </c>
    </row>
    <row r="1032" spans="1:7" ht="15.75" x14ac:dyDescent="0.25">
      <c r="A1032" s="148" t="s">
        <v>567</v>
      </c>
      <c r="B1032" s="230" t="s">
        <v>587</v>
      </c>
      <c r="C1032" s="148">
        <v>0</v>
      </c>
      <c r="D1032" s="148">
        <v>0</v>
      </c>
      <c r="E1032" s="148">
        <v>0</v>
      </c>
      <c r="F1032" s="148">
        <v>0</v>
      </c>
      <c r="G1032" s="148">
        <v>0</v>
      </c>
    </row>
    <row r="1033" spans="1:7" ht="15.75" x14ac:dyDescent="0.25">
      <c r="A1033" s="148" t="s">
        <v>569</v>
      </c>
      <c r="B1033" s="230" t="s">
        <v>570</v>
      </c>
      <c r="C1033" s="148"/>
      <c r="D1033" s="148">
        <v>0</v>
      </c>
      <c r="E1033" s="148">
        <v>0</v>
      </c>
      <c r="F1033" s="148">
        <v>0</v>
      </c>
      <c r="G1033" s="148">
        <v>0</v>
      </c>
    </row>
    <row r="1034" spans="1:7" ht="15.75" x14ac:dyDescent="0.25">
      <c r="A1034" s="148" t="s">
        <v>571</v>
      </c>
      <c r="B1034" s="148"/>
      <c r="C1034" s="148"/>
      <c r="D1034" s="148">
        <v>0</v>
      </c>
      <c r="E1034" s="148">
        <v>0</v>
      </c>
      <c r="F1034" s="148">
        <v>0</v>
      </c>
      <c r="G1034" s="148">
        <v>0</v>
      </c>
    </row>
    <row r="1035" spans="1:7" ht="15.75" x14ac:dyDescent="0.25">
      <c r="A1035" s="148" t="s">
        <v>572</v>
      </c>
      <c r="B1035" s="148"/>
      <c r="C1035" s="148"/>
      <c r="D1035" s="148">
        <v>0</v>
      </c>
      <c r="E1035" s="148">
        <v>0</v>
      </c>
      <c r="F1035" s="148">
        <v>0</v>
      </c>
      <c r="G1035" s="148">
        <v>0</v>
      </c>
    </row>
    <row r="1036" spans="1:7" ht="15.75" x14ac:dyDescent="0.25">
      <c r="A1036" s="148" t="s">
        <v>728</v>
      </c>
      <c r="B1036" s="230" t="s">
        <v>729</v>
      </c>
      <c r="C1036" s="148"/>
      <c r="D1036" s="148">
        <v>0</v>
      </c>
      <c r="E1036" s="148">
        <v>0</v>
      </c>
      <c r="F1036" s="148">
        <v>0</v>
      </c>
      <c r="G1036" s="148">
        <v>0</v>
      </c>
    </row>
    <row r="1037" spans="1:7" ht="15.75" x14ac:dyDescent="0.25">
      <c r="A1037" s="148" t="s">
        <v>574</v>
      </c>
      <c r="B1037" s="148"/>
      <c r="C1037" s="148"/>
      <c r="D1037" s="148">
        <v>0</v>
      </c>
      <c r="E1037" s="148">
        <v>0</v>
      </c>
      <c r="F1037" s="148">
        <v>0</v>
      </c>
      <c r="G1037" s="148">
        <v>0</v>
      </c>
    </row>
    <row r="1038" spans="1:7" ht="15.75" x14ac:dyDescent="0.25">
      <c r="A1038" s="148" t="s">
        <v>575</v>
      </c>
      <c r="B1038" s="230" t="s">
        <v>576</v>
      </c>
      <c r="C1038" s="148"/>
      <c r="D1038" s="148">
        <v>0</v>
      </c>
      <c r="E1038" s="148">
        <v>0</v>
      </c>
      <c r="F1038" s="148">
        <v>0</v>
      </c>
      <c r="G1038" s="148">
        <v>0</v>
      </c>
    </row>
    <row r="1039" spans="1:7" ht="15.75" x14ac:dyDescent="0.25">
      <c r="A1039" s="148"/>
      <c r="B1039" s="162"/>
      <c r="C1039" s="152" t="s">
        <v>577</v>
      </c>
      <c r="D1039" s="152" t="s">
        <v>577</v>
      </c>
      <c r="E1039" s="152" t="s">
        <v>577</v>
      </c>
      <c r="F1039" s="152" t="s">
        <v>577</v>
      </c>
      <c r="G1039" s="152" t="s">
        <v>577</v>
      </c>
    </row>
    <row r="1040" spans="1:7" ht="15.75" x14ac:dyDescent="0.25">
      <c r="A1040" s="148" t="s">
        <v>578</v>
      </c>
      <c r="B1040" s="162"/>
      <c r="C1040" s="148">
        <v>6656139.9699999997</v>
      </c>
      <c r="D1040" s="148">
        <v>92758.060000000522</v>
      </c>
      <c r="E1040" s="148">
        <v>6748898.0300000003</v>
      </c>
      <c r="F1040" s="148">
        <v>974.43</v>
      </c>
      <c r="G1040" s="148">
        <v>6749872.46</v>
      </c>
    </row>
    <row r="1041" spans="1:7" ht="15.75" x14ac:dyDescent="0.25">
      <c r="A1041" s="148"/>
      <c r="B1041" s="148"/>
      <c r="C1041" s="152" t="s">
        <v>397</v>
      </c>
      <c r="D1041" s="152" t="s">
        <v>397</v>
      </c>
      <c r="E1041" s="152" t="s">
        <v>397</v>
      </c>
      <c r="F1041" s="152" t="s">
        <v>397</v>
      </c>
      <c r="G1041" s="152" t="s">
        <v>397</v>
      </c>
    </row>
    <row r="1042" spans="1:7" ht="15.75" x14ac:dyDescent="0.25">
      <c r="A1042" s="148"/>
      <c r="B1042" s="148"/>
      <c r="C1042" s="148"/>
      <c r="D1042" s="148"/>
      <c r="E1042" s="148"/>
      <c r="F1042" s="148"/>
      <c r="G1042" s="148"/>
    </row>
    <row r="1043" spans="1:7" ht="15.75" x14ac:dyDescent="0.25">
      <c r="A1043" s="148"/>
      <c r="B1043" s="148"/>
      <c r="C1043" s="148"/>
      <c r="D1043" s="148"/>
      <c r="E1043" s="148"/>
      <c r="F1043" s="148"/>
      <c r="G1043" s="148"/>
    </row>
    <row r="1044" spans="1:7" ht="15.75" x14ac:dyDescent="0.25">
      <c r="A1044" s="148"/>
      <c r="B1044" s="148"/>
      <c r="C1044" s="148"/>
      <c r="D1044" s="148"/>
      <c r="E1044" s="148"/>
      <c r="F1044" s="148"/>
      <c r="G1044" s="148"/>
    </row>
    <row r="1045" spans="1:7" ht="15.75" x14ac:dyDescent="0.25">
      <c r="A1045" s="148"/>
      <c r="B1045" s="148"/>
      <c r="C1045" s="148"/>
      <c r="D1045" s="148"/>
      <c r="E1045" s="148"/>
      <c r="F1045" s="148"/>
      <c r="G1045" s="148"/>
    </row>
    <row r="1046" spans="1:7" ht="15.75" x14ac:dyDescent="0.25">
      <c r="A1046" s="148"/>
      <c r="B1046" s="148"/>
      <c r="C1046" s="148"/>
      <c r="D1046" s="148"/>
      <c r="E1046" s="148"/>
      <c r="F1046" s="148"/>
      <c r="G1046" s="148"/>
    </row>
    <row r="1047" spans="1:7" ht="15.75" x14ac:dyDescent="0.25">
      <c r="A1047" s="148"/>
      <c r="B1047" s="148"/>
      <c r="C1047" s="148"/>
      <c r="D1047" s="148"/>
      <c r="E1047" s="148"/>
      <c r="F1047" s="148"/>
      <c r="G1047" s="148"/>
    </row>
    <row r="1048" spans="1:7" ht="15.75" x14ac:dyDescent="0.25">
      <c r="A1048" s="148"/>
      <c r="B1048" s="148"/>
      <c r="C1048" s="148"/>
      <c r="D1048" s="148"/>
      <c r="E1048" s="148"/>
      <c r="F1048" s="148"/>
      <c r="G1048" s="148"/>
    </row>
    <row r="1049" spans="1:7" ht="15.75" x14ac:dyDescent="0.25">
      <c r="A1049" s="148"/>
      <c r="B1049" s="148"/>
      <c r="C1049" s="148"/>
      <c r="D1049" s="148"/>
      <c r="E1049" s="148"/>
      <c r="F1049" s="148"/>
      <c r="G1049" s="148"/>
    </row>
    <row r="1050" spans="1:7" ht="15.75" x14ac:dyDescent="0.25">
      <c r="A1050" s="148"/>
      <c r="B1050" s="148"/>
      <c r="C1050" s="148" t="s">
        <v>394</v>
      </c>
      <c r="D1050" s="148"/>
      <c r="E1050" s="148"/>
      <c r="F1050" s="148"/>
      <c r="G1050" s="148"/>
    </row>
    <row r="1051" spans="1:7" ht="15.75" x14ac:dyDescent="0.25">
      <c r="A1051" s="148"/>
      <c r="B1051" s="148"/>
      <c r="C1051" s="148" t="s">
        <v>580</v>
      </c>
      <c r="D1051" s="148"/>
      <c r="E1051" s="148"/>
      <c r="F1051" s="148"/>
      <c r="G1051" s="148"/>
    </row>
    <row r="1052" spans="1:7" ht="15.75" x14ac:dyDescent="0.25">
      <c r="A1052" s="148" t="s">
        <v>600</v>
      </c>
      <c r="B1052" s="148"/>
      <c r="C1052" s="153" t="s">
        <v>691</v>
      </c>
      <c r="D1052" s="148"/>
      <c r="E1052" s="148"/>
      <c r="F1052" s="148"/>
      <c r="G1052" s="148"/>
    </row>
    <row r="1053" spans="1:7" ht="15.75" x14ac:dyDescent="0.25">
      <c r="A1053" s="152" t="s">
        <v>397</v>
      </c>
      <c r="B1053" s="160" t="s">
        <v>397</v>
      </c>
      <c r="C1053" s="160" t="s">
        <v>397</v>
      </c>
      <c r="D1053" s="160" t="s">
        <v>397</v>
      </c>
      <c r="E1053" s="160" t="s">
        <v>397</v>
      </c>
      <c r="F1053" s="160" t="s">
        <v>397</v>
      </c>
      <c r="G1053" s="160" t="s">
        <v>397</v>
      </c>
    </row>
    <row r="1054" spans="1:7" ht="15.75" x14ac:dyDescent="0.25">
      <c r="A1054" s="148" t="s">
        <v>398</v>
      </c>
      <c r="B1054" s="162"/>
      <c r="C1054" s="150" t="s">
        <v>185</v>
      </c>
      <c r="D1054" s="150" t="s">
        <v>185</v>
      </c>
      <c r="E1054" s="150" t="s">
        <v>399</v>
      </c>
      <c r="F1054" s="150" t="s">
        <v>185</v>
      </c>
      <c r="G1054" s="150" t="s">
        <v>400</v>
      </c>
    </row>
    <row r="1055" spans="1:7" ht="15.75" x14ac:dyDescent="0.25">
      <c r="A1055" s="148"/>
      <c r="B1055" s="162"/>
      <c r="C1055" s="150" t="s">
        <v>401</v>
      </c>
      <c r="D1055" s="150" t="s">
        <v>402</v>
      </c>
      <c r="E1055" s="150" t="s">
        <v>402</v>
      </c>
      <c r="F1055" s="150" t="s">
        <v>403</v>
      </c>
      <c r="G1055" s="150" t="s">
        <v>404</v>
      </c>
    </row>
    <row r="1056" spans="1:7" ht="15.75" x14ac:dyDescent="0.25">
      <c r="A1056" s="148"/>
      <c r="B1056" s="162"/>
      <c r="C1056" s="150" t="s">
        <v>405</v>
      </c>
      <c r="D1056" s="150" t="s">
        <v>406</v>
      </c>
      <c r="E1056" s="148"/>
      <c r="F1056" s="150" t="s">
        <v>406</v>
      </c>
      <c r="G1056" s="150" t="s">
        <v>581</v>
      </c>
    </row>
    <row r="1057" spans="1:7" ht="15.75" x14ac:dyDescent="0.25">
      <c r="A1057" s="152" t="s">
        <v>397</v>
      </c>
      <c r="B1057" s="160" t="s">
        <v>397</v>
      </c>
      <c r="C1057" s="160" t="s">
        <v>397</v>
      </c>
      <c r="D1057" s="160" t="s">
        <v>397</v>
      </c>
      <c r="E1057" s="160" t="s">
        <v>397</v>
      </c>
      <c r="F1057" s="160" t="s">
        <v>397</v>
      </c>
      <c r="G1057" s="160" t="s">
        <v>397</v>
      </c>
    </row>
    <row r="1058" spans="1:7" ht="15.75" x14ac:dyDescent="0.25">
      <c r="A1058" s="148" t="s">
        <v>408</v>
      </c>
      <c r="B1058" s="229" t="s">
        <v>409</v>
      </c>
      <c r="C1058" s="148"/>
      <c r="D1058" s="148">
        <v>0</v>
      </c>
      <c r="E1058" s="148">
        <v>0</v>
      </c>
      <c r="F1058" s="148">
        <v>0</v>
      </c>
      <c r="G1058" s="148">
        <v>0</v>
      </c>
    </row>
    <row r="1059" spans="1:7" ht="15.75" x14ac:dyDescent="0.25">
      <c r="A1059" s="148" t="s">
        <v>410</v>
      </c>
      <c r="B1059" s="231" t="s">
        <v>612</v>
      </c>
      <c r="C1059" s="148">
        <v>0</v>
      </c>
      <c r="D1059" s="148">
        <v>0</v>
      </c>
      <c r="E1059" s="148">
        <v>0</v>
      </c>
      <c r="F1059" s="148">
        <v>0</v>
      </c>
      <c r="G1059" s="148">
        <v>0</v>
      </c>
    </row>
    <row r="1060" spans="1:7" ht="15.75" x14ac:dyDescent="0.25">
      <c r="A1060" s="148" t="s">
        <v>413</v>
      </c>
      <c r="B1060" s="231" t="s">
        <v>613</v>
      </c>
      <c r="C1060" s="148">
        <v>0</v>
      </c>
      <c r="D1060" s="148">
        <v>0</v>
      </c>
      <c r="E1060" s="148">
        <v>0</v>
      </c>
      <c r="F1060" s="148">
        <v>0</v>
      </c>
      <c r="G1060" s="148">
        <v>0</v>
      </c>
    </row>
    <row r="1061" spans="1:7" ht="15.75" x14ac:dyDescent="0.25">
      <c r="A1061" s="148" t="s">
        <v>415</v>
      </c>
      <c r="B1061" s="231" t="s">
        <v>614</v>
      </c>
      <c r="C1061" s="148">
        <v>0</v>
      </c>
      <c r="D1061" s="148">
        <v>0</v>
      </c>
      <c r="E1061" s="148">
        <v>0</v>
      </c>
      <c r="F1061" s="148">
        <v>0</v>
      </c>
      <c r="G1061" s="148">
        <v>0</v>
      </c>
    </row>
    <row r="1062" spans="1:7" ht="15.75" x14ac:dyDescent="0.25">
      <c r="A1062" s="148" t="s">
        <v>417</v>
      </c>
      <c r="B1062" s="153" t="s">
        <v>615</v>
      </c>
      <c r="C1062" s="148">
        <v>0</v>
      </c>
      <c r="D1062" s="148">
        <v>0</v>
      </c>
      <c r="E1062" s="148">
        <v>0</v>
      </c>
      <c r="F1062" s="148">
        <v>0</v>
      </c>
      <c r="G1062" s="148">
        <v>0</v>
      </c>
    </row>
    <row r="1063" spans="1:7" ht="15.75" x14ac:dyDescent="0.25">
      <c r="A1063" s="148" t="s">
        <v>419</v>
      </c>
      <c r="B1063" s="231" t="s">
        <v>616</v>
      </c>
      <c r="C1063" s="148">
        <v>0</v>
      </c>
      <c r="D1063" s="148">
        <v>0</v>
      </c>
      <c r="E1063" s="148">
        <v>0</v>
      </c>
      <c r="F1063" s="148">
        <v>0</v>
      </c>
      <c r="G1063" s="148">
        <v>0</v>
      </c>
    </row>
    <row r="1064" spans="1:7" ht="15.75" x14ac:dyDescent="0.25">
      <c r="A1064" s="148" t="s">
        <v>421</v>
      </c>
      <c r="B1064" s="153" t="s">
        <v>617</v>
      </c>
      <c r="C1064" s="148">
        <v>0</v>
      </c>
      <c r="D1064" s="148">
        <v>0</v>
      </c>
      <c r="E1064" s="148">
        <v>0</v>
      </c>
      <c r="F1064" s="148">
        <v>0</v>
      </c>
      <c r="G1064" s="148">
        <v>0</v>
      </c>
    </row>
    <row r="1065" spans="1:7" ht="15.75" x14ac:dyDescent="0.25">
      <c r="A1065" s="148" t="s">
        <v>423</v>
      </c>
      <c r="B1065" s="153" t="s">
        <v>618</v>
      </c>
      <c r="C1065" s="148">
        <v>0</v>
      </c>
      <c r="D1065" s="148">
        <v>0</v>
      </c>
      <c r="E1065" s="148">
        <v>0</v>
      </c>
      <c r="F1065" s="148">
        <v>0</v>
      </c>
      <c r="G1065" s="148">
        <v>0</v>
      </c>
    </row>
    <row r="1066" spans="1:7" ht="15.75" x14ac:dyDescent="0.25">
      <c r="A1066" s="148" t="s">
        <v>605</v>
      </c>
      <c r="B1066" s="232" t="s">
        <v>619</v>
      </c>
      <c r="C1066" s="148">
        <v>0</v>
      </c>
      <c r="D1066" s="148">
        <v>0</v>
      </c>
      <c r="E1066" s="148">
        <v>0</v>
      </c>
      <c r="F1066" s="148">
        <v>0</v>
      </c>
      <c r="G1066" s="148">
        <v>0</v>
      </c>
    </row>
    <row r="1067" spans="1:7" ht="15.75" x14ac:dyDescent="0.25">
      <c r="A1067" s="148" t="s">
        <v>429</v>
      </c>
      <c r="B1067" s="231" t="s">
        <v>620</v>
      </c>
      <c r="C1067" s="148">
        <v>4948.07</v>
      </c>
      <c r="D1067" s="148">
        <v>0</v>
      </c>
      <c r="E1067" s="148">
        <v>4948.07</v>
      </c>
      <c r="F1067" s="148">
        <v>0</v>
      </c>
      <c r="G1067" s="148">
        <v>4948.07</v>
      </c>
    </row>
    <row r="1068" spans="1:7" ht="15.75" x14ac:dyDescent="0.25">
      <c r="A1068" s="148" t="s">
        <v>432</v>
      </c>
      <c r="B1068" s="231" t="s">
        <v>621</v>
      </c>
      <c r="C1068" s="148">
        <v>0</v>
      </c>
      <c r="D1068" s="148">
        <v>0</v>
      </c>
      <c r="E1068" s="148">
        <v>0</v>
      </c>
      <c r="F1068" s="148">
        <v>0</v>
      </c>
      <c r="G1068" s="148">
        <v>0</v>
      </c>
    </row>
    <row r="1069" spans="1:7" ht="15.75" x14ac:dyDescent="0.25">
      <c r="A1069" s="148" t="s">
        <v>692</v>
      </c>
      <c r="B1069" s="231" t="s">
        <v>622</v>
      </c>
      <c r="C1069" s="148">
        <v>27310</v>
      </c>
      <c r="D1069" s="148">
        <v>0</v>
      </c>
      <c r="E1069" s="148">
        <v>27310</v>
      </c>
      <c r="F1069" s="148">
        <v>0</v>
      </c>
      <c r="G1069" s="148">
        <v>27310</v>
      </c>
    </row>
    <row r="1070" spans="1:7" ht="15.75" x14ac:dyDescent="0.25">
      <c r="A1070" s="148" t="s">
        <v>284</v>
      </c>
      <c r="B1070" s="153" t="s">
        <v>693</v>
      </c>
      <c r="C1070" s="148">
        <v>0</v>
      </c>
      <c r="D1070" s="148">
        <v>0</v>
      </c>
      <c r="E1070" s="148">
        <v>0</v>
      </c>
      <c r="F1070" s="148">
        <v>0</v>
      </c>
      <c r="G1070" s="148">
        <v>0</v>
      </c>
    </row>
    <row r="1071" spans="1:7" ht="15.75" x14ac:dyDescent="0.25">
      <c r="A1071" s="151" t="s">
        <v>436</v>
      </c>
      <c r="B1071" s="153" t="s">
        <v>624</v>
      </c>
      <c r="C1071" s="148">
        <v>0</v>
      </c>
      <c r="D1071" s="148">
        <v>0</v>
      </c>
      <c r="E1071" s="148">
        <v>0</v>
      </c>
      <c r="F1071" s="148">
        <v>0</v>
      </c>
      <c r="G1071" s="148">
        <v>0</v>
      </c>
    </row>
    <row r="1072" spans="1:7" ht="15.75" x14ac:dyDescent="0.25">
      <c r="A1072" s="151" t="s">
        <v>438</v>
      </c>
      <c r="B1072" s="153" t="s">
        <v>694</v>
      </c>
      <c r="C1072" s="148">
        <v>0</v>
      </c>
      <c r="D1072" s="148">
        <v>0</v>
      </c>
      <c r="E1072" s="148">
        <v>0</v>
      </c>
      <c r="F1072" s="148">
        <v>0</v>
      </c>
      <c r="G1072" s="148">
        <v>0</v>
      </c>
    </row>
    <row r="1073" spans="1:7" ht="15.75" x14ac:dyDescent="0.25">
      <c r="A1073" s="148" t="s">
        <v>440</v>
      </c>
      <c r="B1073" s="153" t="s">
        <v>625</v>
      </c>
      <c r="C1073" s="148">
        <v>0</v>
      </c>
      <c r="D1073" s="148">
        <v>0</v>
      </c>
      <c r="E1073" s="148">
        <v>0</v>
      </c>
      <c r="F1073" s="148">
        <v>0</v>
      </c>
      <c r="G1073" s="148">
        <v>0</v>
      </c>
    </row>
    <row r="1074" spans="1:7" ht="15.75" x14ac:dyDescent="0.25">
      <c r="A1074" s="148" t="s">
        <v>442</v>
      </c>
      <c r="B1074" s="153" t="s">
        <v>626</v>
      </c>
      <c r="C1074" s="148">
        <v>0</v>
      </c>
      <c r="D1074" s="148">
        <v>0</v>
      </c>
      <c r="E1074" s="148">
        <v>0</v>
      </c>
      <c r="F1074" s="148">
        <v>0</v>
      </c>
      <c r="G1074" s="148">
        <v>0</v>
      </c>
    </row>
    <row r="1075" spans="1:7" ht="15.75" x14ac:dyDescent="0.25">
      <c r="A1075" s="148" t="s">
        <v>444</v>
      </c>
      <c r="B1075" s="153" t="s">
        <v>695</v>
      </c>
      <c r="C1075" s="148">
        <v>7524.02</v>
      </c>
      <c r="D1075" s="148">
        <v>0</v>
      </c>
      <c r="E1075" s="148">
        <v>7524.02</v>
      </c>
      <c r="F1075" s="148">
        <v>0</v>
      </c>
      <c r="G1075" s="148">
        <v>7524.02</v>
      </c>
    </row>
    <row r="1076" spans="1:7" ht="15.75" x14ac:dyDescent="0.25">
      <c r="A1076" s="148" t="s">
        <v>446</v>
      </c>
      <c r="B1076" s="153" t="s">
        <v>696</v>
      </c>
      <c r="C1076" s="148">
        <v>0</v>
      </c>
      <c r="D1076" s="148">
        <v>0</v>
      </c>
      <c r="E1076" s="148">
        <v>0</v>
      </c>
      <c r="F1076" s="148">
        <v>0</v>
      </c>
      <c r="G1076" s="148">
        <v>0</v>
      </c>
    </row>
    <row r="1077" spans="1:7" ht="15.75" x14ac:dyDescent="0.25">
      <c r="A1077" s="148" t="s">
        <v>448</v>
      </c>
      <c r="B1077" s="153" t="s">
        <v>697</v>
      </c>
      <c r="C1077" s="148">
        <v>0</v>
      </c>
      <c r="D1077" s="148">
        <v>0</v>
      </c>
      <c r="E1077" s="148">
        <v>0</v>
      </c>
      <c r="F1077" s="148">
        <v>0</v>
      </c>
      <c r="G1077" s="148">
        <v>0</v>
      </c>
    </row>
    <row r="1078" spans="1:7" ht="15.75" x14ac:dyDescent="0.25">
      <c r="A1078" s="148" t="s">
        <v>450</v>
      </c>
      <c r="B1078" s="231" t="s">
        <v>698</v>
      </c>
      <c r="C1078" s="148">
        <v>0</v>
      </c>
      <c r="D1078" s="148">
        <v>0</v>
      </c>
      <c r="E1078" s="148">
        <v>0</v>
      </c>
      <c r="F1078" s="148">
        <v>0</v>
      </c>
      <c r="G1078" s="148">
        <v>0</v>
      </c>
    </row>
    <row r="1079" spans="1:7" ht="15.75" x14ac:dyDescent="0.25">
      <c r="A1079" s="148" t="s">
        <v>452</v>
      </c>
      <c r="B1079" s="231" t="s">
        <v>631</v>
      </c>
      <c r="C1079" s="148">
        <v>0</v>
      </c>
      <c r="D1079" s="148">
        <v>0</v>
      </c>
      <c r="E1079" s="148">
        <v>0</v>
      </c>
      <c r="F1079" s="148">
        <v>0</v>
      </c>
      <c r="G1079" s="148">
        <v>0</v>
      </c>
    </row>
    <row r="1080" spans="1:7" ht="15.75" x14ac:dyDescent="0.25">
      <c r="A1080" s="148" t="s">
        <v>454</v>
      </c>
      <c r="B1080" s="153" t="s">
        <v>699</v>
      </c>
      <c r="C1080" s="148">
        <v>0</v>
      </c>
      <c r="D1080" s="148">
        <v>0</v>
      </c>
      <c r="E1080" s="148">
        <v>0</v>
      </c>
      <c r="F1080" s="148">
        <v>0</v>
      </c>
      <c r="G1080" s="148">
        <v>0</v>
      </c>
    </row>
    <row r="1081" spans="1:7" ht="15.75" x14ac:dyDescent="0.25">
      <c r="A1081" s="148" t="s">
        <v>456</v>
      </c>
      <c r="B1081" s="153" t="s">
        <v>633</v>
      </c>
      <c r="C1081" s="148">
        <v>0</v>
      </c>
      <c r="D1081" s="148">
        <v>0</v>
      </c>
      <c r="E1081" s="148">
        <v>0</v>
      </c>
      <c r="F1081" s="148">
        <v>0</v>
      </c>
      <c r="G1081" s="148">
        <v>0</v>
      </c>
    </row>
    <row r="1082" spans="1:7" ht="15.75" x14ac:dyDescent="0.25">
      <c r="A1082" s="148" t="s">
        <v>458</v>
      </c>
      <c r="B1082" s="231" t="s">
        <v>700</v>
      </c>
      <c r="C1082" s="148">
        <v>234.41</v>
      </c>
      <c r="D1082" s="148">
        <v>0</v>
      </c>
      <c r="E1082" s="148">
        <v>234.41</v>
      </c>
      <c r="F1082" s="148">
        <v>0</v>
      </c>
      <c r="G1082" s="148">
        <v>234.41</v>
      </c>
    </row>
    <row r="1083" spans="1:7" ht="15.75" x14ac:dyDescent="0.25">
      <c r="A1083" s="148" t="s">
        <v>460</v>
      </c>
      <c r="B1083" s="231" t="s">
        <v>701</v>
      </c>
      <c r="C1083" s="148">
        <v>39999.21</v>
      </c>
      <c r="D1083" s="148">
        <v>0</v>
      </c>
      <c r="E1083" s="148">
        <v>39999.21</v>
      </c>
      <c r="F1083" s="148">
        <v>0</v>
      </c>
      <c r="G1083" s="148">
        <v>39999.21</v>
      </c>
    </row>
    <row r="1084" spans="1:7" ht="15.75" x14ac:dyDescent="0.25">
      <c r="A1084" s="148" t="s">
        <v>462</v>
      </c>
      <c r="B1084" s="153" t="s">
        <v>463</v>
      </c>
      <c r="C1084" s="148">
        <v>0</v>
      </c>
      <c r="D1084" s="148">
        <v>0</v>
      </c>
      <c r="E1084" s="148">
        <v>0</v>
      </c>
      <c r="F1084" s="148">
        <v>0</v>
      </c>
      <c r="G1084" s="148">
        <v>0</v>
      </c>
    </row>
    <row r="1085" spans="1:7" ht="15.75" x14ac:dyDescent="0.25">
      <c r="A1085" s="148" t="s">
        <v>464</v>
      </c>
      <c r="B1085" s="231" t="s">
        <v>637</v>
      </c>
      <c r="C1085" s="148">
        <v>0</v>
      </c>
      <c r="D1085" s="148">
        <v>0</v>
      </c>
      <c r="E1085" s="148">
        <v>0</v>
      </c>
      <c r="F1085" s="148">
        <v>0</v>
      </c>
      <c r="G1085" s="148">
        <v>0</v>
      </c>
    </row>
    <row r="1086" spans="1:7" ht="15.75" x14ac:dyDescent="0.25">
      <c r="A1086" s="148" t="s">
        <v>466</v>
      </c>
      <c r="B1086" s="153" t="s">
        <v>702</v>
      </c>
      <c r="C1086" s="148">
        <v>0</v>
      </c>
      <c r="D1086" s="148">
        <v>0</v>
      </c>
      <c r="E1086" s="148">
        <v>0</v>
      </c>
      <c r="F1086" s="148">
        <v>0</v>
      </c>
      <c r="G1086" s="148">
        <v>0</v>
      </c>
    </row>
    <row r="1087" spans="1:7" ht="15.75" x14ac:dyDescent="0.25">
      <c r="A1087" s="148" t="s">
        <v>468</v>
      </c>
      <c r="B1087" s="153" t="s">
        <v>703</v>
      </c>
      <c r="C1087" s="148">
        <v>0</v>
      </c>
      <c r="D1087" s="148">
        <v>0</v>
      </c>
      <c r="E1087" s="148">
        <v>0</v>
      </c>
      <c r="F1087" s="148">
        <v>0</v>
      </c>
      <c r="G1087" s="148">
        <v>0</v>
      </c>
    </row>
    <row r="1088" spans="1:7" ht="15.75" x14ac:dyDescent="0.25">
      <c r="A1088" s="148" t="s">
        <v>470</v>
      </c>
      <c r="B1088" s="153" t="s">
        <v>640</v>
      </c>
      <c r="C1088" s="148">
        <v>0</v>
      </c>
      <c r="D1088" s="148">
        <v>0</v>
      </c>
      <c r="E1088" s="148">
        <v>0</v>
      </c>
      <c r="F1088" s="148">
        <v>0</v>
      </c>
      <c r="G1088" s="148">
        <v>0</v>
      </c>
    </row>
    <row r="1089" spans="1:7" ht="15.75" x14ac:dyDescent="0.25">
      <c r="A1089" s="148" t="s">
        <v>472</v>
      </c>
      <c r="B1089" s="153" t="s">
        <v>704</v>
      </c>
      <c r="C1089" s="148">
        <v>0</v>
      </c>
      <c r="D1089" s="148">
        <v>0</v>
      </c>
      <c r="E1089" s="148">
        <v>0</v>
      </c>
      <c r="F1089" s="148">
        <v>0</v>
      </c>
      <c r="G1089" s="148">
        <v>0</v>
      </c>
    </row>
    <row r="1090" spans="1:7" ht="15.75" x14ac:dyDescent="0.25">
      <c r="A1090" s="148" t="s">
        <v>474</v>
      </c>
      <c r="B1090" s="153" t="s">
        <v>475</v>
      </c>
      <c r="C1090" s="148">
        <v>0</v>
      </c>
      <c r="D1090" s="148">
        <v>0</v>
      </c>
      <c r="E1090" s="148">
        <v>0</v>
      </c>
      <c r="F1090" s="148">
        <v>0</v>
      </c>
      <c r="G1090" s="148">
        <v>0</v>
      </c>
    </row>
    <row r="1091" spans="1:7" ht="15.75" x14ac:dyDescent="0.25">
      <c r="A1091" s="148" t="s">
        <v>476</v>
      </c>
      <c r="B1091" s="153" t="s">
        <v>705</v>
      </c>
      <c r="C1091" s="148">
        <v>0</v>
      </c>
      <c r="D1091" s="148">
        <v>0</v>
      </c>
      <c r="E1091" s="148">
        <v>0</v>
      </c>
      <c r="F1091" s="148">
        <v>0</v>
      </c>
      <c r="G1091" s="148">
        <v>0</v>
      </c>
    </row>
    <row r="1092" spans="1:7" ht="15.75" x14ac:dyDescent="0.25">
      <c r="A1092" s="148" t="s">
        <v>478</v>
      </c>
      <c r="B1092" s="153" t="s">
        <v>644</v>
      </c>
      <c r="C1092" s="148">
        <v>0</v>
      </c>
      <c r="D1092" s="148">
        <v>0</v>
      </c>
      <c r="E1092" s="148">
        <v>0</v>
      </c>
      <c r="F1092" s="148">
        <v>0</v>
      </c>
      <c r="G1092" s="148">
        <v>0</v>
      </c>
    </row>
    <row r="1093" spans="1:7" ht="15.75" x14ac:dyDescent="0.25">
      <c r="A1093" s="148" t="s">
        <v>481</v>
      </c>
      <c r="B1093" s="231" t="s">
        <v>706</v>
      </c>
      <c r="C1093" s="148">
        <v>111270.13</v>
      </c>
      <c r="D1093" s="148">
        <v>0</v>
      </c>
      <c r="E1093" s="148">
        <v>111270.13</v>
      </c>
      <c r="F1093" s="148">
        <v>0</v>
      </c>
      <c r="G1093" s="148">
        <v>111270.13</v>
      </c>
    </row>
    <row r="1094" spans="1:7" ht="15.75" x14ac:dyDescent="0.25">
      <c r="A1094" s="148" t="s">
        <v>481</v>
      </c>
      <c r="B1094" s="231" t="s">
        <v>707</v>
      </c>
      <c r="C1094" s="148">
        <v>0</v>
      </c>
      <c r="D1094" s="148">
        <v>0</v>
      </c>
      <c r="E1094" s="148">
        <v>0</v>
      </c>
      <c r="F1094" s="148">
        <v>0</v>
      </c>
      <c r="G1094" s="148">
        <v>0</v>
      </c>
    </row>
    <row r="1095" spans="1:7" ht="15.75" x14ac:dyDescent="0.25">
      <c r="A1095" s="148" t="s">
        <v>485</v>
      </c>
      <c r="B1095" s="231" t="s">
        <v>646</v>
      </c>
      <c r="C1095" s="148">
        <v>21.73</v>
      </c>
      <c r="D1095" s="148">
        <v>0</v>
      </c>
      <c r="E1095" s="148">
        <v>21.73</v>
      </c>
      <c r="F1095" s="148">
        <v>0</v>
      </c>
      <c r="G1095" s="148">
        <v>21.73</v>
      </c>
    </row>
    <row r="1096" spans="1:7" ht="15.75" x14ac:dyDescent="0.25">
      <c r="A1096" s="148" t="s">
        <v>248</v>
      </c>
      <c r="B1096" s="231" t="s">
        <v>647</v>
      </c>
      <c r="C1096" s="148">
        <v>96552.13</v>
      </c>
      <c r="D1096" s="148">
        <v>0</v>
      </c>
      <c r="E1096" s="148">
        <v>96552.13</v>
      </c>
      <c r="F1096" s="148">
        <v>0</v>
      </c>
      <c r="G1096" s="148">
        <v>96552.13</v>
      </c>
    </row>
    <row r="1097" spans="1:7" ht="15.75" x14ac:dyDescent="0.25">
      <c r="A1097" s="148" t="s">
        <v>248</v>
      </c>
      <c r="B1097" s="231" t="s">
        <v>708</v>
      </c>
      <c r="C1097" s="148">
        <v>0</v>
      </c>
      <c r="D1097" s="148">
        <v>0</v>
      </c>
      <c r="E1097" s="148">
        <v>0</v>
      </c>
      <c r="F1097" s="148">
        <v>0</v>
      </c>
      <c r="G1097" s="148">
        <v>0</v>
      </c>
    </row>
    <row r="1098" spans="1:7" ht="15.75" x14ac:dyDescent="0.25">
      <c r="A1098" s="148" t="s">
        <v>489</v>
      </c>
      <c r="B1098" s="231" t="s">
        <v>649</v>
      </c>
      <c r="C1098" s="148">
        <v>0</v>
      </c>
      <c r="D1098" s="148">
        <v>0</v>
      </c>
      <c r="E1098" s="148">
        <v>0</v>
      </c>
      <c r="F1098" s="148">
        <v>0</v>
      </c>
      <c r="G1098" s="148">
        <v>0</v>
      </c>
    </row>
    <row r="1099" spans="1:7" ht="15.75" x14ac:dyDescent="0.25">
      <c r="A1099" s="148" t="s">
        <v>491</v>
      </c>
      <c r="B1099" s="231" t="s">
        <v>650</v>
      </c>
      <c r="C1099" s="148">
        <v>0</v>
      </c>
      <c r="D1099" s="148">
        <v>0</v>
      </c>
      <c r="E1099" s="148">
        <v>0</v>
      </c>
      <c r="F1099" s="148">
        <v>0</v>
      </c>
      <c r="G1099" s="148">
        <v>0</v>
      </c>
    </row>
    <row r="1100" spans="1:7" ht="15.75" x14ac:dyDescent="0.25">
      <c r="A1100" s="148" t="s">
        <v>493</v>
      </c>
      <c r="B1100" s="231" t="s">
        <v>651</v>
      </c>
      <c r="C1100" s="148">
        <v>0</v>
      </c>
      <c r="D1100" s="148">
        <v>0</v>
      </c>
      <c r="E1100" s="148">
        <v>0</v>
      </c>
      <c r="F1100" s="148">
        <v>0</v>
      </c>
      <c r="G1100" s="148">
        <v>0</v>
      </c>
    </row>
    <row r="1101" spans="1:7" ht="15.75" x14ac:dyDescent="0.25">
      <c r="A1101" s="148" t="s">
        <v>495</v>
      </c>
      <c r="B1101" s="231" t="s">
        <v>652</v>
      </c>
      <c r="C1101" s="148">
        <v>0</v>
      </c>
      <c r="D1101" s="148">
        <v>0</v>
      </c>
      <c r="E1101" s="148">
        <v>0</v>
      </c>
      <c r="F1101" s="148">
        <v>0</v>
      </c>
      <c r="G1101" s="148">
        <v>0</v>
      </c>
    </row>
    <row r="1102" spans="1:7" ht="15.75" x14ac:dyDescent="0.25">
      <c r="A1102" s="148" t="s">
        <v>497</v>
      </c>
      <c r="B1102" s="231" t="s">
        <v>498</v>
      </c>
      <c r="C1102" s="148">
        <v>17068.84</v>
      </c>
      <c r="D1102" s="148">
        <v>0</v>
      </c>
      <c r="E1102" s="148">
        <v>17068.84</v>
      </c>
      <c r="F1102" s="148">
        <v>0</v>
      </c>
      <c r="G1102" s="148">
        <v>17068.84</v>
      </c>
    </row>
    <row r="1103" spans="1:7" ht="15.75" x14ac:dyDescent="0.25">
      <c r="A1103" s="148" t="s">
        <v>499</v>
      </c>
      <c r="B1103" s="231" t="s">
        <v>709</v>
      </c>
      <c r="C1103" s="148">
        <v>0</v>
      </c>
      <c r="D1103" s="148">
        <v>0</v>
      </c>
      <c r="E1103" s="148">
        <v>0</v>
      </c>
      <c r="F1103" s="148">
        <v>0</v>
      </c>
      <c r="G1103" s="148">
        <v>0</v>
      </c>
    </row>
    <row r="1104" spans="1:7" ht="15.75" x14ac:dyDescent="0.25">
      <c r="A1104" s="148" t="s">
        <v>501</v>
      </c>
      <c r="B1104" s="231" t="s">
        <v>655</v>
      </c>
      <c r="C1104" s="148">
        <v>0</v>
      </c>
      <c r="D1104" s="148">
        <v>0</v>
      </c>
      <c r="E1104" s="148">
        <v>0</v>
      </c>
      <c r="F1104" s="148">
        <v>0</v>
      </c>
      <c r="G1104" s="148">
        <v>0</v>
      </c>
    </row>
    <row r="1105" spans="1:7" ht="15.75" x14ac:dyDescent="0.25">
      <c r="A1105" s="148" t="s">
        <v>503</v>
      </c>
      <c r="B1105" s="231" t="s">
        <v>710</v>
      </c>
      <c r="C1105" s="148">
        <v>14722.12</v>
      </c>
      <c r="D1105" s="148">
        <v>0</v>
      </c>
      <c r="E1105" s="148">
        <v>14722.12</v>
      </c>
      <c r="F1105" s="148">
        <v>0</v>
      </c>
      <c r="G1105" s="148">
        <v>14722.12</v>
      </c>
    </row>
    <row r="1106" spans="1:7" ht="15.75" x14ac:dyDescent="0.25">
      <c r="A1106" s="148" t="s">
        <v>505</v>
      </c>
      <c r="B1106" s="231" t="s">
        <v>657</v>
      </c>
      <c r="C1106" s="148">
        <v>0</v>
      </c>
      <c r="D1106" s="148">
        <v>0</v>
      </c>
      <c r="E1106" s="148">
        <v>0</v>
      </c>
      <c r="F1106" s="148">
        <v>0</v>
      </c>
      <c r="G1106" s="148">
        <v>0</v>
      </c>
    </row>
    <row r="1107" spans="1:7" ht="15.75" x14ac:dyDescent="0.25">
      <c r="A1107" s="148" t="s">
        <v>507</v>
      </c>
      <c r="B1107" s="231" t="s">
        <v>658</v>
      </c>
      <c r="C1107" s="148">
        <v>0</v>
      </c>
      <c r="D1107" s="148">
        <v>0</v>
      </c>
      <c r="E1107" s="148">
        <v>0</v>
      </c>
      <c r="F1107" s="148">
        <v>0</v>
      </c>
      <c r="G1107" s="148">
        <v>0</v>
      </c>
    </row>
    <row r="1108" spans="1:7" ht="15.75" x14ac:dyDescent="0.25">
      <c r="A1108" s="148" t="s">
        <v>270</v>
      </c>
      <c r="B1108" s="231" t="s">
        <v>659</v>
      </c>
      <c r="C1108" s="148">
        <v>0</v>
      </c>
      <c r="D1108" s="148">
        <v>0</v>
      </c>
      <c r="E1108" s="148">
        <v>0</v>
      </c>
      <c r="F1108" s="148">
        <v>0</v>
      </c>
      <c r="G1108" s="148">
        <v>0</v>
      </c>
    </row>
    <row r="1109" spans="1:7" ht="15.75" x14ac:dyDescent="0.25">
      <c r="A1109" s="148" t="s">
        <v>264</v>
      </c>
      <c r="B1109" s="231" t="s">
        <v>660</v>
      </c>
      <c r="C1109" s="148">
        <v>0</v>
      </c>
      <c r="D1109" s="148">
        <v>0</v>
      </c>
      <c r="E1109" s="148">
        <v>0</v>
      </c>
      <c r="F1109" s="148">
        <v>0</v>
      </c>
      <c r="G1109" s="148">
        <v>0</v>
      </c>
    </row>
    <row r="1110" spans="1:7" ht="15.75" x14ac:dyDescent="0.25">
      <c r="A1110" s="148" t="s">
        <v>276</v>
      </c>
      <c r="B1110" s="230" t="s">
        <v>711</v>
      </c>
      <c r="C1110" s="148">
        <v>0</v>
      </c>
      <c r="D1110" s="148">
        <v>0</v>
      </c>
      <c r="E1110" s="148">
        <v>0</v>
      </c>
      <c r="F1110" s="148">
        <v>0</v>
      </c>
      <c r="G1110" s="148">
        <v>0</v>
      </c>
    </row>
    <row r="1111" spans="1:7" ht="15.75" x14ac:dyDescent="0.25">
      <c r="A1111" s="148" t="s">
        <v>512</v>
      </c>
      <c r="B1111" s="153" t="s">
        <v>712</v>
      </c>
      <c r="C1111" s="148">
        <v>0</v>
      </c>
      <c r="D1111" s="148">
        <v>0</v>
      </c>
      <c r="E1111" s="148">
        <v>0</v>
      </c>
      <c r="F1111" s="148">
        <v>0</v>
      </c>
      <c r="G1111" s="148">
        <v>0</v>
      </c>
    </row>
    <row r="1112" spans="1:7" ht="15.75" x14ac:dyDescent="0.25">
      <c r="A1112" s="148" t="s">
        <v>515</v>
      </c>
      <c r="B1112" s="230" t="s">
        <v>713</v>
      </c>
      <c r="C1112" s="148">
        <v>0</v>
      </c>
      <c r="D1112" s="148">
        <v>0</v>
      </c>
      <c r="E1112" s="148">
        <v>0</v>
      </c>
      <c r="F1112" s="148">
        <v>0</v>
      </c>
      <c r="G1112" s="148">
        <v>0</v>
      </c>
    </row>
    <row r="1113" spans="1:7" ht="15.75" x14ac:dyDescent="0.25">
      <c r="A1113" s="151" t="s">
        <v>274</v>
      </c>
      <c r="B1113" s="153" t="s">
        <v>714</v>
      </c>
      <c r="C1113" s="148">
        <v>0</v>
      </c>
      <c r="D1113" s="148">
        <v>0</v>
      </c>
      <c r="E1113" s="148">
        <v>0</v>
      </c>
      <c r="F1113" s="148">
        <v>0</v>
      </c>
      <c r="G1113" s="148">
        <v>0</v>
      </c>
    </row>
    <row r="1114" spans="1:7" ht="15.75" x14ac:dyDescent="0.25">
      <c r="A1114" s="148" t="s">
        <v>518</v>
      </c>
      <c r="B1114" s="153" t="s">
        <v>715</v>
      </c>
      <c r="C1114" s="148">
        <v>0</v>
      </c>
      <c r="D1114" s="148">
        <v>0</v>
      </c>
      <c r="E1114" s="148">
        <v>0</v>
      </c>
      <c r="F1114" s="148">
        <v>0</v>
      </c>
      <c r="G1114" s="148">
        <v>0</v>
      </c>
    </row>
    <row r="1115" spans="1:7" ht="15.75" x14ac:dyDescent="0.25">
      <c r="A1115" s="148" t="s">
        <v>520</v>
      </c>
      <c r="B1115" s="231" t="s">
        <v>716</v>
      </c>
      <c r="C1115" s="148">
        <v>0</v>
      </c>
      <c r="D1115" s="148">
        <v>0</v>
      </c>
      <c r="E1115" s="148">
        <v>0</v>
      </c>
      <c r="F1115" s="148">
        <v>0</v>
      </c>
      <c r="G1115" s="148">
        <v>0</v>
      </c>
    </row>
    <row r="1116" spans="1:7" ht="15.75" x14ac:dyDescent="0.25">
      <c r="A1116" s="148" t="s">
        <v>522</v>
      </c>
      <c r="B1116" s="231" t="s">
        <v>717</v>
      </c>
      <c r="C1116" s="148">
        <v>0</v>
      </c>
      <c r="D1116" s="148">
        <v>0</v>
      </c>
      <c r="E1116" s="148">
        <v>0</v>
      </c>
      <c r="F1116" s="148">
        <v>0</v>
      </c>
      <c r="G1116" s="148">
        <v>0</v>
      </c>
    </row>
    <row r="1117" spans="1:7" ht="15.75" x14ac:dyDescent="0.25">
      <c r="A1117" s="148" t="s">
        <v>524</v>
      </c>
      <c r="B1117" s="231" t="s">
        <v>668</v>
      </c>
      <c r="C1117" s="148">
        <v>0</v>
      </c>
      <c r="D1117" s="148">
        <v>0</v>
      </c>
      <c r="E1117" s="148">
        <v>0</v>
      </c>
      <c r="F1117" s="148">
        <v>201.62</v>
      </c>
      <c r="G1117" s="148">
        <v>201.62</v>
      </c>
    </row>
    <row r="1118" spans="1:7" ht="15.75" x14ac:dyDescent="0.25">
      <c r="A1118" s="148" t="s">
        <v>526</v>
      </c>
      <c r="B1118" s="229" t="s">
        <v>669</v>
      </c>
      <c r="C1118" s="148">
        <v>0</v>
      </c>
      <c r="D1118" s="148">
        <v>0</v>
      </c>
      <c r="E1118" s="148">
        <v>0</v>
      </c>
      <c r="F1118" s="148">
        <v>0</v>
      </c>
      <c r="G1118" s="148">
        <v>0</v>
      </c>
    </row>
    <row r="1119" spans="1:7" ht="15.75" x14ac:dyDescent="0.25">
      <c r="A1119" s="148" t="s">
        <v>528</v>
      </c>
      <c r="B1119" s="229" t="s">
        <v>670</v>
      </c>
      <c r="C1119" s="148">
        <v>0</v>
      </c>
      <c r="D1119" s="148">
        <v>0</v>
      </c>
      <c r="E1119" s="148">
        <v>0</v>
      </c>
      <c r="F1119" s="148">
        <v>0</v>
      </c>
      <c r="G1119" s="148">
        <v>0</v>
      </c>
    </row>
    <row r="1120" spans="1:7" ht="15.75" x14ac:dyDescent="0.25">
      <c r="A1120" s="148" t="s">
        <v>530</v>
      </c>
      <c r="B1120" s="231" t="s">
        <v>718</v>
      </c>
      <c r="C1120" s="148">
        <v>87.02</v>
      </c>
      <c r="D1120" s="148">
        <v>0</v>
      </c>
      <c r="E1120" s="148">
        <v>87.02</v>
      </c>
      <c r="F1120" s="148">
        <v>0</v>
      </c>
      <c r="G1120" s="148">
        <v>87.02</v>
      </c>
    </row>
    <row r="1121" spans="1:7" ht="15.75" x14ac:dyDescent="0.25">
      <c r="A1121" s="148" t="s">
        <v>672</v>
      </c>
      <c r="B1121" s="231">
        <v>6825</v>
      </c>
      <c r="C1121" s="148">
        <v>0</v>
      </c>
      <c r="D1121" s="148">
        <v>0</v>
      </c>
      <c r="E1121" s="148">
        <v>0</v>
      </c>
      <c r="F1121" s="148">
        <v>0</v>
      </c>
      <c r="G1121" s="148">
        <v>0</v>
      </c>
    </row>
    <row r="1122" spans="1:7" ht="15.75" x14ac:dyDescent="0.25">
      <c r="A1122" s="148" t="s">
        <v>535</v>
      </c>
      <c r="B1122" s="231" t="s">
        <v>673</v>
      </c>
      <c r="C1122" s="148">
        <v>362</v>
      </c>
      <c r="D1122" s="148">
        <v>0</v>
      </c>
      <c r="E1122" s="148">
        <v>362</v>
      </c>
      <c r="F1122" s="148">
        <v>0</v>
      </c>
      <c r="G1122" s="148">
        <v>362</v>
      </c>
    </row>
    <row r="1123" spans="1:7" ht="15.75" x14ac:dyDescent="0.25">
      <c r="A1123" s="148" t="s">
        <v>347</v>
      </c>
      <c r="B1123" s="231" t="s">
        <v>674</v>
      </c>
      <c r="C1123" s="148">
        <v>0</v>
      </c>
      <c r="D1123" s="148">
        <v>0</v>
      </c>
      <c r="E1123" s="148">
        <v>0</v>
      </c>
      <c r="F1123" s="148">
        <v>0</v>
      </c>
      <c r="G1123" s="148">
        <v>0</v>
      </c>
    </row>
    <row r="1124" spans="1:7" ht="15.75" x14ac:dyDescent="0.25">
      <c r="A1124" s="148" t="s">
        <v>538</v>
      </c>
      <c r="B1124" s="231" t="s">
        <v>675</v>
      </c>
      <c r="C1124" s="148">
        <v>683.77</v>
      </c>
      <c r="D1124" s="148">
        <v>0</v>
      </c>
      <c r="E1124" s="148">
        <v>683.77</v>
      </c>
      <c r="F1124" s="148">
        <v>0</v>
      </c>
      <c r="G1124" s="148">
        <v>683.77</v>
      </c>
    </row>
    <row r="1125" spans="1:7" ht="15.75" x14ac:dyDescent="0.25">
      <c r="A1125" s="148" t="s">
        <v>538</v>
      </c>
      <c r="B1125" s="231" t="s">
        <v>719</v>
      </c>
      <c r="C1125" s="148">
        <v>0</v>
      </c>
      <c r="D1125" s="148">
        <v>0</v>
      </c>
      <c r="E1125" s="148">
        <v>0</v>
      </c>
      <c r="F1125" s="148">
        <v>0</v>
      </c>
      <c r="G1125" s="148">
        <v>0</v>
      </c>
    </row>
    <row r="1126" spans="1:7" ht="15.75" x14ac:dyDescent="0.25">
      <c r="A1126" s="148" t="s">
        <v>541</v>
      </c>
      <c r="B1126" s="153" t="s">
        <v>677</v>
      </c>
      <c r="C1126" s="148">
        <v>97.66</v>
      </c>
      <c r="D1126" s="148">
        <v>0</v>
      </c>
      <c r="E1126" s="148">
        <v>97.66</v>
      </c>
      <c r="F1126" s="148">
        <v>0</v>
      </c>
      <c r="G1126" s="148">
        <v>97.66</v>
      </c>
    </row>
    <row r="1127" spans="1:7" ht="15.75" x14ac:dyDescent="0.25">
      <c r="A1127" s="148" t="s">
        <v>541</v>
      </c>
      <c r="B1127" s="153" t="s">
        <v>720</v>
      </c>
      <c r="C1127" s="148">
        <v>0</v>
      </c>
      <c r="D1127" s="148">
        <v>0</v>
      </c>
      <c r="E1127" s="148">
        <v>0</v>
      </c>
      <c r="F1127" s="148">
        <v>0</v>
      </c>
      <c r="G1127" s="148">
        <v>0</v>
      </c>
    </row>
    <row r="1128" spans="1:7" ht="15.75" x14ac:dyDescent="0.25">
      <c r="A1128" s="148" t="s">
        <v>544</v>
      </c>
      <c r="B1128" s="229" t="s">
        <v>721</v>
      </c>
      <c r="C1128" s="148">
        <v>0</v>
      </c>
      <c r="D1128" s="148">
        <v>0</v>
      </c>
      <c r="E1128" s="148">
        <v>0</v>
      </c>
      <c r="F1128" s="148">
        <v>0</v>
      </c>
      <c r="G1128" s="148">
        <v>0</v>
      </c>
    </row>
    <row r="1129" spans="1:7" ht="15.75" x14ac:dyDescent="0.25">
      <c r="A1129" s="148" t="s">
        <v>548</v>
      </c>
      <c r="B1129" s="231" t="s">
        <v>722</v>
      </c>
      <c r="C1129" s="148">
        <v>0</v>
      </c>
      <c r="D1129" s="148">
        <v>0</v>
      </c>
      <c r="E1129" s="148">
        <v>0</v>
      </c>
      <c r="F1129" s="148">
        <v>0</v>
      </c>
      <c r="G1129" s="148">
        <v>0</v>
      </c>
    </row>
    <row r="1130" spans="1:7" ht="15.75" x14ac:dyDescent="0.25">
      <c r="A1130" s="148" t="s">
        <v>553</v>
      </c>
      <c r="B1130" s="231" t="s">
        <v>682</v>
      </c>
      <c r="C1130" s="148">
        <v>0</v>
      </c>
      <c r="D1130" s="148">
        <v>0</v>
      </c>
      <c r="E1130" s="148">
        <v>0</v>
      </c>
      <c r="F1130" s="148">
        <v>0</v>
      </c>
      <c r="G1130" s="148">
        <v>0</v>
      </c>
    </row>
    <row r="1131" spans="1:7" ht="15.75" x14ac:dyDescent="0.25">
      <c r="A1131" s="148" t="s">
        <v>555</v>
      </c>
      <c r="B1131" s="153" t="s">
        <v>723</v>
      </c>
      <c r="C1131" s="148">
        <v>0</v>
      </c>
      <c r="D1131" s="148">
        <v>0</v>
      </c>
      <c r="E1131" s="148">
        <v>0</v>
      </c>
      <c r="F1131" s="148">
        <v>0</v>
      </c>
      <c r="G1131" s="148">
        <v>0</v>
      </c>
    </row>
    <row r="1132" spans="1:7" ht="15.75" x14ac:dyDescent="0.25">
      <c r="A1132" s="148" t="s">
        <v>557</v>
      </c>
      <c r="B1132" s="153" t="s">
        <v>684</v>
      </c>
      <c r="C1132" s="148">
        <v>0</v>
      </c>
      <c r="D1132" s="148">
        <v>0</v>
      </c>
      <c r="E1132" s="148">
        <v>0</v>
      </c>
      <c r="F1132" s="148">
        <v>0</v>
      </c>
      <c r="G1132" s="148">
        <v>0</v>
      </c>
    </row>
    <row r="1133" spans="1:7" ht="15.75" x14ac:dyDescent="0.25">
      <c r="A1133" s="148" t="s">
        <v>559</v>
      </c>
      <c r="B1133" s="153" t="s">
        <v>685</v>
      </c>
      <c r="C1133" s="148">
        <v>0</v>
      </c>
      <c r="D1133" s="148">
        <v>0</v>
      </c>
      <c r="E1133" s="148">
        <v>0</v>
      </c>
      <c r="F1133" s="148">
        <v>0</v>
      </c>
      <c r="G1133" s="148">
        <v>0</v>
      </c>
    </row>
    <row r="1134" spans="1:7" ht="15.75" x14ac:dyDescent="0.25">
      <c r="A1134" s="148" t="s">
        <v>561</v>
      </c>
      <c r="B1134" s="153" t="s">
        <v>724</v>
      </c>
      <c r="C1134" s="148">
        <v>0</v>
      </c>
      <c r="D1134" s="148">
        <v>0</v>
      </c>
      <c r="E1134" s="148">
        <v>0</v>
      </c>
      <c r="F1134" s="148">
        <v>0</v>
      </c>
      <c r="G1134" s="148">
        <v>0</v>
      </c>
    </row>
    <row r="1135" spans="1:7" ht="15.75" x14ac:dyDescent="0.25">
      <c r="A1135" s="148" t="s">
        <v>563</v>
      </c>
      <c r="B1135" s="153" t="s">
        <v>725</v>
      </c>
      <c r="C1135" s="148">
        <v>0</v>
      </c>
      <c r="D1135" s="148">
        <v>0</v>
      </c>
      <c r="E1135" s="148">
        <v>0</v>
      </c>
      <c r="F1135" s="148">
        <v>0</v>
      </c>
      <c r="G1135" s="148">
        <v>0</v>
      </c>
    </row>
    <row r="1136" spans="1:7" ht="15.75" x14ac:dyDescent="0.25">
      <c r="A1136" s="148" t="s">
        <v>566</v>
      </c>
      <c r="B1136" s="153" t="s">
        <v>726</v>
      </c>
      <c r="C1136" s="148">
        <v>0</v>
      </c>
      <c r="D1136" s="148">
        <v>0</v>
      </c>
      <c r="E1136" s="148">
        <v>0</v>
      </c>
      <c r="F1136" s="148">
        <v>0</v>
      </c>
      <c r="G1136" s="148">
        <v>0</v>
      </c>
    </row>
    <row r="1137" spans="1:7" ht="15.75" x14ac:dyDescent="0.25">
      <c r="A1137" s="148" t="s">
        <v>566</v>
      </c>
      <c r="B1137" s="153" t="s">
        <v>727</v>
      </c>
      <c r="C1137" s="148">
        <v>6541962.7599999998</v>
      </c>
      <c r="D1137" s="148">
        <v>-365737.62000000011</v>
      </c>
      <c r="E1137" s="148">
        <v>6176225.1399999997</v>
      </c>
      <c r="F1137" s="148">
        <v>0</v>
      </c>
      <c r="G1137" s="148">
        <v>6176225.1399999997</v>
      </c>
    </row>
    <row r="1138" spans="1:7" ht="15.75" x14ac:dyDescent="0.25">
      <c r="A1138" s="148" t="s">
        <v>567</v>
      </c>
      <c r="B1138" s="230" t="s">
        <v>587</v>
      </c>
      <c r="C1138" s="148">
        <v>0</v>
      </c>
      <c r="D1138" s="148">
        <v>0</v>
      </c>
      <c r="E1138" s="148">
        <v>0</v>
      </c>
      <c r="F1138" s="148">
        <v>0</v>
      </c>
      <c r="G1138" s="148">
        <v>0</v>
      </c>
    </row>
    <row r="1139" spans="1:7" ht="15.75" x14ac:dyDescent="0.25">
      <c r="A1139" s="148" t="s">
        <v>569</v>
      </c>
      <c r="B1139" s="230" t="s">
        <v>570</v>
      </c>
      <c r="C1139" s="148"/>
      <c r="D1139" s="148">
        <v>0</v>
      </c>
      <c r="E1139" s="148">
        <v>0</v>
      </c>
      <c r="F1139" s="148">
        <v>0</v>
      </c>
      <c r="G1139" s="148">
        <v>0</v>
      </c>
    </row>
    <row r="1140" spans="1:7" ht="15.75" x14ac:dyDescent="0.25">
      <c r="A1140" s="148" t="s">
        <v>571</v>
      </c>
      <c r="B1140" s="148"/>
      <c r="C1140" s="148"/>
      <c r="D1140" s="148">
        <v>0</v>
      </c>
      <c r="E1140" s="148">
        <v>0</v>
      </c>
      <c r="F1140" s="148">
        <v>0</v>
      </c>
      <c r="G1140" s="148">
        <v>0</v>
      </c>
    </row>
    <row r="1141" spans="1:7" ht="15.75" x14ac:dyDescent="0.25">
      <c r="A1141" s="148" t="s">
        <v>572</v>
      </c>
      <c r="B1141" s="148"/>
      <c r="C1141" s="148"/>
      <c r="D1141" s="148">
        <v>0</v>
      </c>
      <c r="E1141" s="148">
        <v>0</v>
      </c>
      <c r="F1141" s="148">
        <v>0</v>
      </c>
      <c r="G1141" s="148">
        <v>0</v>
      </c>
    </row>
    <row r="1142" spans="1:7" ht="15.75" x14ac:dyDescent="0.25">
      <c r="A1142" s="148" t="s">
        <v>728</v>
      </c>
      <c r="B1142" s="230" t="s">
        <v>729</v>
      </c>
      <c r="C1142" s="148"/>
      <c r="D1142" s="148">
        <v>0</v>
      </c>
      <c r="E1142" s="148">
        <v>0</v>
      </c>
      <c r="F1142" s="148">
        <v>0</v>
      </c>
      <c r="G1142" s="148">
        <v>0</v>
      </c>
    </row>
    <row r="1143" spans="1:7" ht="15.75" x14ac:dyDescent="0.25">
      <c r="A1143" s="148" t="s">
        <v>574</v>
      </c>
      <c r="B1143" s="148"/>
      <c r="C1143" s="148"/>
      <c r="D1143" s="148">
        <v>0</v>
      </c>
      <c r="E1143" s="148">
        <v>0</v>
      </c>
      <c r="F1143" s="148">
        <v>0</v>
      </c>
      <c r="G1143" s="148">
        <v>0</v>
      </c>
    </row>
    <row r="1144" spans="1:7" ht="15.75" x14ac:dyDescent="0.25">
      <c r="A1144" s="148" t="s">
        <v>575</v>
      </c>
      <c r="B1144" s="230" t="s">
        <v>576</v>
      </c>
      <c r="C1144" s="148"/>
      <c r="D1144" s="148">
        <v>0</v>
      </c>
      <c r="E1144" s="148">
        <v>0</v>
      </c>
      <c r="F1144" s="148">
        <v>0</v>
      </c>
      <c r="G1144" s="148">
        <v>0</v>
      </c>
    </row>
    <row r="1145" spans="1:7" ht="15.75" x14ac:dyDescent="0.25">
      <c r="A1145" s="148"/>
      <c r="B1145" s="162"/>
      <c r="C1145" s="152" t="s">
        <v>577</v>
      </c>
      <c r="D1145" s="152" t="s">
        <v>577</v>
      </c>
      <c r="E1145" s="152" t="s">
        <v>577</v>
      </c>
      <c r="F1145" s="152" t="s">
        <v>577</v>
      </c>
      <c r="G1145" s="152" t="s">
        <v>577</v>
      </c>
    </row>
    <row r="1146" spans="1:7" ht="15.75" x14ac:dyDescent="0.25">
      <c r="A1146" s="148" t="s">
        <v>578</v>
      </c>
      <c r="B1146" s="162"/>
      <c r="C1146" s="148">
        <v>6862843.8700000001</v>
      </c>
      <c r="D1146" s="148">
        <v>-365737.62000000011</v>
      </c>
      <c r="E1146" s="148">
        <v>6497106.25</v>
      </c>
      <c r="F1146" s="148">
        <v>201.62</v>
      </c>
      <c r="G1146" s="148">
        <v>6497307.8700000001</v>
      </c>
    </row>
    <row r="1147" spans="1:7" ht="15.75" x14ac:dyDescent="0.25">
      <c r="A1147" s="148"/>
      <c r="B1147" s="148"/>
      <c r="C1147" s="152" t="s">
        <v>397</v>
      </c>
      <c r="D1147" s="152" t="s">
        <v>397</v>
      </c>
      <c r="E1147" s="152" t="s">
        <v>397</v>
      </c>
      <c r="F1147" s="152" t="s">
        <v>397</v>
      </c>
      <c r="G1147" s="152" t="s">
        <v>397</v>
      </c>
    </row>
    <row r="1148" spans="1:7" ht="15.75" x14ac:dyDescent="0.25">
      <c r="A1148" s="148"/>
      <c r="B1148" s="148"/>
      <c r="C1148" s="148"/>
      <c r="D1148" s="148"/>
      <c r="E1148" s="148"/>
      <c r="F1148" s="148"/>
      <c r="G1148" s="148">
        <v>321082.73000000045</v>
      </c>
    </row>
    <row r="1149" spans="1:7" ht="15.75" x14ac:dyDescent="0.25">
      <c r="A1149" s="148"/>
      <c r="B1149" s="148"/>
      <c r="C1149" s="148"/>
      <c r="D1149" s="148"/>
      <c r="E1149" s="148"/>
      <c r="F1149" s="148"/>
      <c r="G1149" s="148"/>
    </row>
    <row r="1150" spans="1:7" ht="15.75" x14ac:dyDescent="0.25">
      <c r="A1150" s="148"/>
      <c r="B1150" s="148"/>
      <c r="C1150" s="148"/>
      <c r="D1150" s="148"/>
      <c r="E1150" s="148"/>
      <c r="F1150" s="148"/>
      <c r="G1150" s="148"/>
    </row>
    <row r="1151" spans="1:7" ht="15.75" x14ac:dyDescent="0.25">
      <c r="A1151" s="148"/>
      <c r="B1151" s="148"/>
      <c r="C1151" s="148"/>
      <c r="D1151" s="148"/>
      <c r="E1151" s="148"/>
      <c r="F1151" s="148"/>
      <c r="G1151" s="148"/>
    </row>
    <row r="1152" spans="1:7" ht="15.75" x14ac:dyDescent="0.25">
      <c r="A1152" s="148"/>
      <c r="B1152" s="148"/>
      <c r="C1152" s="148"/>
      <c r="D1152" s="148"/>
      <c r="E1152" s="148"/>
      <c r="F1152" s="148"/>
      <c r="G1152" s="148"/>
    </row>
    <row r="1153" spans="1:7" ht="15.75" x14ac:dyDescent="0.25">
      <c r="A1153" s="148"/>
      <c r="B1153" s="148"/>
      <c r="C1153" s="148"/>
      <c r="D1153" s="148"/>
      <c r="E1153" s="148"/>
      <c r="F1153" s="148"/>
      <c r="G1153" s="148"/>
    </row>
    <row r="1154" spans="1:7" ht="15.75" x14ac:dyDescent="0.25">
      <c r="A1154" s="148"/>
      <c r="B1154" s="148"/>
      <c r="C1154" s="148"/>
      <c r="D1154" s="148"/>
      <c r="E1154" s="148"/>
      <c r="F1154" s="148"/>
      <c r="G1154" s="148"/>
    </row>
    <row r="1155" spans="1:7" ht="15.75" x14ac:dyDescent="0.25">
      <c r="A1155" s="148"/>
      <c r="B1155" s="148"/>
      <c r="C1155" s="148"/>
      <c r="D1155" s="148"/>
      <c r="E1155" s="148"/>
      <c r="F1155" s="148"/>
      <c r="G1155" s="148"/>
    </row>
    <row r="1156" spans="1:7" ht="15.75" x14ac:dyDescent="0.25">
      <c r="A1156" s="148"/>
      <c r="B1156" s="148"/>
      <c r="C1156" s="148"/>
      <c r="D1156" s="148"/>
      <c r="E1156" s="148"/>
      <c r="F1156" s="148"/>
      <c r="G1156" s="148"/>
    </row>
    <row r="1157" spans="1:7" ht="15.75" x14ac:dyDescent="0.25">
      <c r="A1157" s="148"/>
      <c r="B1157" s="148"/>
      <c r="C1157" s="148"/>
      <c r="D1157" s="148"/>
      <c r="E1157" s="148"/>
      <c r="F1157" s="148"/>
      <c r="G1157" s="148"/>
    </row>
    <row r="1158" spans="1:7" ht="15.75" x14ac:dyDescent="0.25">
      <c r="A1158" s="148"/>
      <c r="B1158" s="148"/>
      <c r="C1158" s="148" t="s">
        <v>394</v>
      </c>
      <c r="D1158" s="148"/>
      <c r="E1158" s="148"/>
      <c r="F1158" s="148"/>
      <c r="G1158" s="148"/>
    </row>
    <row r="1159" spans="1:7" ht="15.75" x14ac:dyDescent="0.25">
      <c r="A1159" s="148"/>
      <c r="B1159" s="148"/>
      <c r="C1159" s="148" t="s">
        <v>582</v>
      </c>
      <c r="D1159" s="148"/>
      <c r="E1159" s="148"/>
      <c r="F1159" s="148"/>
      <c r="G1159" s="148"/>
    </row>
    <row r="1160" spans="1:7" ht="15.75" x14ac:dyDescent="0.25">
      <c r="A1160" s="148" t="s">
        <v>601</v>
      </c>
      <c r="B1160" s="148"/>
      <c r="C1160" s="153" t="s">
        <v>691</v>
      </c>
      <c r="D1160" s="148"/>
      <c r="E1160" s="148"/>
      <c r="F1160" s="148"/>
      <c r="G1160" s="148"/>
    </row>
    <row r="1161" spans="1:7" ht="15.75" x14ac:dyDescent="0.25">
      <c r="A1161" s="152" t="s">
        <v>397</v>
      </c>
      <c r="B1161" s="160" t="s">
        <v>397</v>
      </c>
      <c r="C1161" s="160" t="s">
        <v>397</v>
      </c>
      <c r="D1161" s="160" t="s">
        <v>397</v>
      </c>
      <c r="E1161" s="160" t="s">
        <v>397</v>
      </c>
      <c r="F1161" s="160" t="s">
        <v>397</v>
      </c>
      <c r="G1161" s="160" t="s">
        <v>397</v>
      </c>
    </row>
    <row r="1162" spans="1:7" ht="15.75" x14ac:dyDescent="0.25">
      <c r="A1162" s="148" t="s">
        <v>398</v>
      </c>
      <c r="B1162" s="162"/>
      <c r="C1162" s="150" t="s">
        <v>185</v>
      </c>
      <c r="D1162" s="150" t="s">
        <v>185</v>
      </c>
      <c r="E1162" s="150" t="s">
        <v>399</v>
      </c>
      <c r="F1162" s="150" t="s">
        <v>185</v>
      </c>
      <c r="G1162" s="150" t="s">
        <v>400</v>
      </c>
    </row>
    <row r="1163" spans="1:7" ht="15.75" x14ac:dyDescent="0.25">
      <c r="A1163" s="148"/>
      <c r="B1163" s="162"/>
      <c r="C1163" s="150" t="s">
        <v>401</v>
      </c>
      <c r="D1163" s="150" t="s">
        <v>402</v>
      </c>
      <c r="E1163" s="150" t="s">
        <v>402</v>
      </c>
      <c r="F1163" s="150" t="s">
        <v>403</v>
      </c>
      <c r="G1163" s="150" t="s">
        <v>404</v>
      </c>
    </row>
    <row r="1164" spans="1:7" ht="15.75" x14ac:dyDescent="0.25">
      <c r="A1164" s="148"/>
      <c r="B1164" s="162"/>
      <c r="C1164" s="150" t="s">
        <v>405</v>
      </c>
      <c r="D1164" s="150" t="s">
        <v>406</v>
      </c>
      <c r="E1164" s="148"/>
      <c r="F1164" s="150" t="s">
        <v>406</v>
      </c>
      <c r="G1164" s="150" t="s">
        <v>583</v>
      </c>
    </row>
    <row r="1165" spans="1:7" ht="15.75" x14ac:dyDescent="0.25">
      <c r="A1165" s="152" t="s">
        <v>397</v>
      </c>
      <c r="B1165" s="160" t="s">
        <v>397</v>
      </c>
      <c r="C1165" s="160" t="s">
        <v>397</v>
      </c>
      <c r="D1165" s="160" t="s">
        <v>397</v>
      </c>
      <c r="E1165" s="160" t="s">
        <v>397</v>
      </c>
      <c r="F1165" s="160" t="s">
        <v>397</v>
      </c>
      <c r="G1165" s="160" t="s">
        <v>397</v>
      </c>
    </row>
    <row r="1166" spans="1:7" ht="15.75" x14ac:dyDescent="0.25">
      <c r="A1166" s="148" t="s">
        <v>408</v>
      </c>
      <c r="B1166" s="229" t="s">
        <v>409</v>
      </c>
      <c r="C1166" s="148"/>
      <c r="D1166" s="148">
        <v>0</v>
      </c>
      <c r="E1166" s="148">
        <v>0</v>
      </c>
      <c r="F1166" s="148">
        <v>0</v>
      </c>
      <c r="G1166" s="148">
        <v>0</v>
      </c>
    </row>
    <row r="1167" spans="1:7" ht="15.75" x14ac:dyDescent="0.25">
      <c r="A1167" s="148" t="s">
        <v>410</v>
      </c>
      <c r="B1167" s="231" t="s">
        <v>612</v>
      </c>
      <c r="C1167" s="148">
        <v>0</v>
      </c>
      <c r="D1167" s="148">
        <v>0</v>
      </c>
      <c r="E1167" s="148">
        <v>0</v>
      </c>
      <c r="F1167" s="148">
        <v>0</v>
      </c>
      <c r="G1167" s="148">
        <v>0</v>
      </c>
    </row>
    <row r="1168" spans="1:7" ht="15.75" x14ac:dyDescent="0.25">
      <c r="A1168" s="148" t="s">
        <v>413</v>
      </c>
      <c r="B1168" s="231" t="s">
        <v>613</v>
      </c>
      <c r="C1168" s="148">
        <v>0</v>
      </c>
      <c r="D1168" s="148">
        <v>0</v>
      </c>
      <c r="E1168" s="148">
        <v>0</v>
      </c>
      <c r="F1168" s="148">
        <v>0</v>
      </c>
      <c r="G1168" s="148">
        <v>0</v>
      </c>
    </row>
    <row r="1169" spans="1:7" ht="15.75" x14ac:dyDescent="0.25">
      <c r="A1169" s="148" t="s">
        <v>415</v>
      </c>
      <c r="B1169" s="231" t="s">
        <v>614</v>
      </c>
      <c r="C1169" s="148">
        <v>0</v>
      </c>
      <c r="D1169" s="148">
        <v>0</v>
      </c>
      <c r="E1169" s="148">
        <v>0</v>
      </c>
      <c r="F1169" s="148">
        <v>0</v>
      </c>
      <c r="G1169" s="148">
        <v>0</v>
      </c>
    </row>
    <row r="1170" spans="1:7" ht="15.75" x14ac:dyDescent="0.25">
      <c r="A1170" s="148" t="s">
        <v>417</v>
      </c>
      <c r="B1170" s="153" t="s">
        <v>615</v>
      </c>
      <c r="C1170" s="148">
        <v>0</v>
      </c>
      <c r="D1170" s="148">
        <v>0</v>
      </c>
      <c r="E1170" s="148">
        <v>0</v>
      </c>
      <c r="F1170" s="148">
        <v>0</v>
      </c>
      <c r="G1170" s="148">
        <v>0</v>
      </c>
    </row>
    <row r="1171" spans="1:7" ht="15.75" x14ac:dyDescent="0.25">
      <c r="A1171" s="148" t="s">
        <v>419</v>
      </c>
      <c r="B1171" s="231" t="s">
        <v>616</v>
      </c>
      <c r="C1171" s="148">
        <v>0</v>
      </c>
      <c r="D1171" s="148">
        <v>0</v>
      </c>
      <c r="E1171" s="148">
        <v>0</v>
      </c>
      <c r="F1171" s="148">
        <v>0</v>
      </c>
      <c r="G1171" s="148">
        <v>0</v>
      </c>
    </row>
    <row r="1172" spans="1:7" ht="15.75" x14ac:dyDescent="0.25">
      <c r="A1172" s="148" t="s">
        <v>421</v>
      </c>
      <c r="B1172" s="153" t="s">
        <v>617</v>
      </c>
      <c r="C1172" s="148">
        <v>0</v>
      </c>
      <c r="D1172" s="148">
        <v>0</v>
      </c>
      <c r="E1172" s="148">
        <v>0</v>
      </c>
      <c r="F1172" s="148">
        <v>0</v>
      </c>
      <c r="G1172" s="148">
        <v>0</v>
      </c>
    </row>
    <row r="1173" spans="1:7" ht="15.75" x14ac:dyDescent="0.25">
      <c r="A1173" s="148" t="s">
        <v>423</v>
      </c>
      <c r="B1173" s="153" t="s">
        <v>618</v>
      </c>
      <c r="C1173" s="148">
        <v>0</v>
      </c>
      <c r="D1173" s="148">
        <v>0</v>
      </c>
      <c r="E1173" s="148">
        <v>0</v>
      </c>
      <c r="F1173" s="148">
        <v>0</v>
      </c>
      <c r="G1173" s="148">
        <v>0</v>
      </c>
    </row>
    <row r="1174" spans="1:7" ht="15.75" x14ac:dyDescent="0.25">
      <c r="A1174" s="148" t="s">
        <v>605</v>
      </c>
      <c r="B1174" s="232" t="s">
        <v>619</v>
      </c>
      <c r="C1174" s="148">
        <v>0</v>
      </c>
      <c r="D1174" s="148">
        <v>0</v>
      </c>
      <c r="E1174" s="148">
        <v>0</v>
      </c>
      <c r="F1174" s="148">
        <v>0</v>
      </c>
      <c r="G1174" s="148">
        <v>0</v>
      </c>
    </row>
    <row r="1175" spans="1:7" ht="15.75" x14ac:dyDescent="0.25">
      <c r="A1175" s="148" t="s">
        <v>429</v>
      </c>
      <c r="B1175" s="231" t="s">
        <v>620</v>
      </c>
      <c r="C1175" s="148">
        <v>5320.1100000000006</v>
      </c>
      <c r="D1175" s="148">
        <v>0</v>
      </c>
      <c r="E1175" s="148">
        <v>5320.1100000000006</v>
      </c>
      <c r="F1175" s="148">
        <v>0</v>
      </c>
      <c r="G1175" s="148">
        <v>5320.1100000000006</v>
      </c>
    </row>
    <row r="1176" spans="1:7" ht="15.75" x14ac:dyDescent="0.25">
      <c r="A1176" s="148" t="s">
        <v>432</v>
      </c>
      <c r="B1176" s="231" t="s">
        <v>621</v>
      </c>
      <c r="C1176" s="148">
        <v>0</v>
      </c>
      <c r="D1176" s="148">
        <v>0</v>
      </c>
      <c r="E1176" s="148">
        <v>0</v>
      </c>
      <c r="F1176" s="148">
        <v>0</v>
      </c>
      <c r="G1176" s="148">
        <v>0</v>
      </c>
    </row>
    <row r="1177" spans="1:7" ht="15.75" x14ac:dyDescent="0.25">
      <c r="A1177" s="148" t="s">
        <v>692</v>
      </c>
      <c r="B1177" s="231" t="s">
        <v>622</v>
      </c>
      <c r="C1177" s="148">
        <v>17400</v>
      </c>
      <c r="D1177" s="148">
        <v>0</v>
      </c>
      <c r="E1177" s="148">
        <v>17400</v>
      </c>
      <c r="F1177" s="148">
        <v>0</v>
      </c>
      <c r="G1177" s="148">
        <v>17400</v>
      </c>
    </row>
    <row r="1178" spans="1:7" ht="15.75" x14ac:dyDescent="0.25">
      <c r="A1178" s="148" t="s">
        <v>284</v>
      </c>
      <c r="B1178" s="153" t="s">
        <v>693</v>
      </c>
      <c r="C1178" s="148">
        <v>0</v>
      </c>
      <c r="D1178" s="148">
        <v>0</v>
      </c>
      <c r="E1178" s="148">
        <v>0</v>
      </c>
      <c r="F1178" s="148">
        <v>0</v>
      </c>
      <c r="G1178" s="148">
        <v>0</v>
      </c>
    </row>
    <row r="1179" spans="1:7" ht="15.75" x14ac:dyDescent="0.25">
      <c r="A1179" s="151" t="s">
        <v>436</v>
      </c>
      <c r="B1179" s="153" t="s">
        <v>624</v>
      </c>
      <c r="C1179" s="148">
        <v>0</v>
      </c>
      <c r="D1179" s="148">
        <v>0</v>
      </c>
      <c r="E1179" s="148">
        <v>0</v>
      </c>
      <c r="F1179" s="148">
        <v>0</v>
      </c>
      <c r="G1179" s="148">
        <v>0</v>
      </c>
    </row>
    <row r="1180" spans="1:7" ht="15.75" x14ac:dyDescent="0.25">
      <c r="A1180" s="151" t="s">
        <v>438</v>
      </c>
      <c r="B1180" s="153" t="s">
        <v>694</v>
      </c>
      <c r="C1180" s="148">
        <v>0</v>
      </c>
      <c r="D1180" s="148">
        <v>0</v>
      </c>
      <c r="E1180" s="148">
        <v>0</v>
      </c>
      <c r="F1180" s="148">
        <v>0</v>
      </c>
      <c r="G1180" s="148">
        <v>0</v>
      </c>
    </row>
    <row r="1181" spans="1:7" ht="15.75" x14ac:dyDescent="0.25">
      <c r="A1181" s="148" t="s">
        <v>440</v>
      </c>
      <c r="B1181" s="153" t="s">
        <v>625</v>
      </c>
      <c r="C1181" s="148">
        <v>0</v>
      </c>
      <c r="D1181" s="148">
        <v>0</v>
      </c>
      <c r="E1181" s="148">
        <v>0</v>
      </c>
      <c r="F1181" s="148">
        <v>0</v>
      </c>
      <c r="G1181" s="148">
        <v>0</v>
      </c>
    </row>
    <row r="1182" spans="1:7" ht="15.75" x14ac:dyDescent="0.25">
      <c r="A1182" s="148" t="s">
        <v>442</v>
      </c>
      <c r="B1182" s="153" t="s">
        <v>626</v>
      </c>
      <c r="C1182" s="148">
        <v>0</v>
      </c>
      <c r="D1182" s="148">
        <v>0</v>
      </c>
      <c r="E1182" s="148">
        <v>0</v>
      </c>
      <c r="F1182" s="148">
        <v>0</v>
      </c>
      <c r="G1182" s="148">
        <v>0</v>
      </c>
    </row>
    <row r="1183" spans="1:7" ht="15.75" x14ac:dyDescent="0.25">
      <c r="A1183" s="148" t="s">
        <v>444</v>
      </c>
      <c r="B1183" s="153" t="s">
        <v>695</v>
      </c>
      <c r="C1183" s="148">
        <v>24318.93</v>
      </c>
      <c r="D1183" s="148">
        <v>0</v>
      </c>
      <c r="E1183" s="148">
        <v>24318.93</v>
      </c>
      <c r="F1183" s="148">
        <v>0</v>
      </c>
      <c r="G1183" s="148">
        <v>24318.93</v>
      </c>
    </row>
    <row r="1184" spans="1:7" ht="15.75" x14ac:dyDescent="0.25">
      <c r="A1184" s="148" t="s">
        <v>446</v>
      </c>
      <c r="B1184" s="153" t="s">
        <v>696</v>
      </c>
      <c r="C1184" s="148">
        <v>0</v>
      </c>
      <c r="D1184" s="148">
        <v>0</v>
      </c>
      <c r="E1184" s="148">
        <v>0</v>
      </c>
      <c r="F1184" s="148">
        <v>0</v>
      </c>
      <c r="G1184" s="148">
        <v>0</v>
      </c>
    </row>
    <row r="1185" spans="1:7" ht="15.75" x14ac:dyDescent="0.25">
      <c r="A1185" s="148" t="s">
        <v>448</v>
      </c>
      <c r="B1185" s="153" t="s">
        <v>697</v>
      </c>
      <c r="C1185" s="148">
        <v>0</v>
      </c>
      <c r="D1185" s="148">
        <v>0</v>
      </c>
      <c r="E1185" s="148">
        <v>0</v>
      </c>
      <c r="F1185" s="148">
        <v>0</v>
      </c>
      <c r="G1185" s="148">
        <v>0</v>
      </c>
    </row>
    <row r="1186" spans="1:7" ht="15.75" x14ac:dyDescent="0.25">
      <c r="A1186" s="148" t="s">
        <v>450</v>
      </c>
      <c r="B1186" s="231" t="s">
        <v>698</v>
      </c>
      <c r="C1186" s="148">
        <v>0</v>
      </c>
      <c r="D1186" s="148">
        <v>0</v>
      </c>
      <c r="E1186" s="148">
        <v>0</v>
      </c>
      <c r="F1186" s="148">
        <v>0</v>
      </c>
      <c r="G1186" s="148">
        <v>0</v>
      </c>
    </row>
    <row r="1187" spans="1:7" ht="15.75" x14ac:dyDescent="0.25">
      <c r="A1187" s="148" t="s">
        <v>452</v>
      </c>
      <c r="B1187" s="231" t="s">
        <v>631</v>
      </c>
      <c r="C1187" s="148">
        <v>0</v>
      </c>
      <c r="D1187" s="148">
        <v>0</v>
      </c>
      <c r="E1187" s="148">
        <v>0</v>
      </c>
      <c r="F1187" s="148">
        <v>0</v>
      </c>
      <c r="G1187" s="148">
        <v>0</v>
      </c>
    </row>
    <row r="1188" spans="1:7" ht="15.75" x14ac:dyDescent="0.25">
      <c r="A1188" s="148" t="s">
        <v>454</v>
      </c>
      <c r="B1188" s="153" t="s">
        <v>699</v>
      </c>
      <c r="C1188" s="148">
        <v>0</v>
      </c>
      <c r="D1188" s="148">
        <v>0</v>
      </c>
      <c r="E1188" s="148">
        <v>0</v>
      </c>
      <c r="F1188" s="148">
        <v>0</v>
      </c>
      <c r="G1188" s="148">
        <v>0</v>
      </c>
    </row>
    <row r="1189" spans="1:7" ht="15.75" x14ac:dyDescent="0.25">
      <c r="A1189" s="148" t="s">
        <v>456</v>
      </c>
      <c r="B1189" s="153" t="s">
        <v>633</v>
      </c>
      <c r="C1189" s="148">
        <v>0</v>
      </c>
      <c r="D1189" s="148">
        <v>0</v>
      </c>
      <c r="E1189" s="148">
        <v>0</v>
      </c>
      <c r="F1189" s="148">
        <v>0</v>
      </c>
      <c r="G1189" s="148">
        <v>0</v>
      </c>
    </row>
    <row r="1190" spans="1:7" ht="15.75" x14ac:dyDescent="0.25">
      <c r="A1190" s="148" t="s">
        <v>458</v>
      </c>
      <c r="B1190" s="231" t="s">
        <v>700</v>
      </c>
      <c r="C1190" s="148">
        <v>96.75</v>
      </c>
      <c r="D1190" s="148">
        <v>0</v>
      </c>
      <c r="E1190" s="148">
        <v>96.75</v>
      </c>
      <c r="F1190" s="148">
        <v>0</v>
      </c>
      <c r="G1190" s="148">
        <v>96.75</v>
      </c>
    </row>
    <row r="1191" spans="1:7" ht="15.75" x14ac:dyDescent="0.25">
      <c r="A1191" s="148" t="s">
        <v>460</v>
      </c>
      <c r="B1191" s="231" t="s">
        <v>701</v>
      </c>
      <c r="C1191" s="148">
        <v>37590.21</v>
      </c>
      <c r="D1191" s="148">
        <v>0</v>
      </c>
      <c r="E1191" s="148">
        <v>37590.21</v>
      </c>
      <c r="F1191" s="148">
        <v>0</v>
      </c>
      <c r="G1191" s="148">
        <v>37590.21</v>
      </c>
    </row>
    <row r="1192" spans="1:7" ht="15.75" x14ac:dyDescent="0.25">
      <c r="A1192" s="148" t="s">
        <v>462</v>
      </c>
      <c r="B1192" s="153" t="s">
        <v>463</v>
      </c>
      <c r="C1192" s="148">
        <v>0</v>
      </c>
      <c r="D1192" s="148">
        <v>0</v>
      </c>
      <c r="E1192" s="148">
        <v>0</v>
      </c>
      <c r="F1192" s="148">
        <v>0</v>
      </c>
      <c r="G1192" s="148">
        <v>0</v>
      </c>
    </row>
    <row r="1193" spans="1:7" ht="15.75" x14ac:dyDescent="0.25">
      <c r="A1193" s="148" t="s">
        <v>464</v>
      </c>
      <c r="B1193" s="231" t="s">
        <v>637</v>
      </c>
      <c r="C1193" s="148">
        <v>0</v>
      </c>
      <c r="D1193" s="148">
        <v>0</v>
      </c>
      <c r="E1193" s="148">
        <v>0</v>
      </c>
      <c r="F1193" s="148">
        <v>0</v>
      </c>
      <c r="G1193" s="148">
        <v>0</v>
      </c>
    </row>
    <row r="1194" spans="1:7" ht="15.75" x14ac:dyDescent="0.25">
      <c r="A1194" s="148" t="s">
        <v>466</v>
      </c>
      <c r="B1194" s="153" t="s">
        <v>702</v>
      </c>
      <c r="C1194" s="148">
        <v>0</v>
      </c>
      <c r="D1194" s="148">
        <v>0</v>
      </c>
      <c r="E1194" s="148">
        <v>0</v>
      </c>
      <c r="F1194" s="148">
        <v>0</v>
      </c>
      <c r="G1194" s="148">
        <v>0</v>
      </c>
    </row>
    <row r="1195" spans="1:7" ht="15.75" x14ac:dyDescent="0.25">
      <c r="A1195" s="148" t="s">
        <v>468</v>
      </c>
      <c r="B1195" s="153" t="s">
        <v>703</v>
      </c>
      <c r="C1195" s="148">
        <v>0</v>
      </c>
      <c r="D1195" s="148">
        <v>0</v>
      </c>
      <c r="E1195" s="148">
        <v>0</v>
      </c>
      <c r="F1195" s="148">
        <v>0</v>
      </c>
      <c r="G1195" s="148">
        <v>0</v>
      </c>
    </row>
    <row r="1196" spans="1:7" ht="15.75" x14ac:dyDescent="0.25">
      <c r="A1196" s="148" t="s">
        <v>470</v>
      </c>
      <c r="B1196" s="153" t="s">
        <v>640</v>
      </c>
      <c r="C1196" s="148">
        <v>0</v>
      </c>
      <c r="D1196" s="148">
        <v>0</v>
      </c>
      <c r="E1196" s="148">
        <v>0</v>
      </c>
      <c r="F1196" s="148">
        <v>0</v>
      </c>
      <c r="G1196" s="148">
        <v>0</v>
      </c>
    </row>
    <row r="1197" spans="1:7" ht="15.75" x14ac:dyDescent="0.25">
      <c r="A1197" s="148" t="s">
        <v>472</v>
      </c>
      <c r="B1197" s="153" t="s">
        <v>704</v>
      </c>
      <c r="C1197" s="148">
        <v>0</v>
      </c>
      <c r="D1197" s="148">
        <v>0</v>
      </c>
      <c r="E1197" s="148">
        <v>0</v>
      </c>
      <c r="F1197" s="148">
        <v>0</v>
      </c>
      <c r="G1197" s="148">
        <v>0</v>
      </c>
    </row>
    <row r="1198" spans="1:7" ht="15.75" x14ac:dyDescent="0.25">
      <c r="A1198" s="148" t="s">
        <v>474</v>
      </c>
      <c r="B1198" s="153" t="s">
        <v>475</v>
      </c>
      <c r="C1198" s="148">
        <v>0</v>
      </c>
      <c r="D1198" s="148">
        <v>0</v>
      </c>
      <c r="E1198" s="148">
        <v>0</v>
      </c>
      <c r="F1198" s="148">
        <v>0</v>
      </c>
      <c r="G1198" s="148">
        <v>0</v>
      </c>
    </row>
    <row r="1199" spans="1:7" ht="15.75" x14ac:dyDescent="0.25">
      <c r="A1199" s="148" t="s">
        <v>476</v>
      </c>
      <c r="B1199" s="153" t="s">
        <v>705</v>
      </c>
      <c r="C1199" s="148">
        <v>0</v>
      </c>
      <c r="D1199" s="148">
        <v>0</v>
      </c>
      <c r="E1199" s="148">
        <v>0</v>
      </c>
      <c r="F1199" s="148">
        <v>0</v>
      </c>
      <c r="G1199" s="148">
        <v>0</v>
      </c>
    </row>
    <row r="1200" spans="1:7" ht="15.75" x14ac:dyDescent="0.25">
      <c r="A1200" s="148" t="s">
        <v>478</v>
      </c>
      <c r="B1200" s="153" t="s">
        <v>644</v>
      </c>
      <c r="C1200" s="148">
        <v>0</v>
      </c>
      <c r="D1200" s="148">
        <v>0</v>
      </c>
      <c r="E1200" s="148">
        <v>0</v>
      </c>
      <c r="F1200" s="148">
        <v>0</v>
      </c>
      <c r="G1200" s="148">
        <v>0</v>
      </c>
    </row>
    <row r="1201" spans="1:7" ht="15.75" x14ac:dyDescent="0.25">
      <c r="A1201" s="148" t="s">
        <v>481</v>
      </c>
      <c r="B1201" s="231" t="s">
        <v>706</v>
      </c>
      <c r="C1201" s="148">
        <v>89945.97</v>
      </c>
      <c r="D1201" s="148">
        <v>0</v>
      </c>
      <c r="E1201" s="148">
        <v>89945.97</v>
      </c>
      <c r="F1201" s="148">
        <v>0</v>
      </c>
      <c r="G1201" s="148">
        <v>89945.97</v>
      </c>
    </row>
    <row r="1202" spans="1:7" ht="15.75" x14ac:dyDescent="0.25">
      <c r="A1202" s="148" t="s">
        <v>481</v>
      </c>
      <c r="B1202" s="231" t="s">
        <v>707</v>
      </c>
      <c r="C1202" s="148">
        <v>0</v>
      </c>
      <c r="D1202" s="148">
        <v>0</v>
      </c>
      <c r="E1202" s="148">
        <v>0</v>
      </c>
      <c r="F1202" s="148">
        <v>0</v>
      </c>
      <c r="G1202" s="148">
        <v>0</v>
      </c>
    </row>
    <row r="1203" spans="1:7" ht="15.75" x14ac:dyDescent="0.25">
      <c r="A1203" s="148" t="s">
        <v>485</v>
      </c>
      <c r="B1203" s="231" t="s">
        <v>646</v>
      </c>
      <c r="C1203" s="148">
        <v>0</v>
      </c>
      <c r="D1203" s="148">
        <v>0</v>
      </c>
      <c r="E1203" s="148">
        <v>0</v>
      </c>
      <c r="F1203" s="148">
        <v>0</v>
      </c>
      <c r="G1203" s="148">
        <v>0</v>
      </c>
    </row>
    <row r="1204" spans="1:7" ht="15.75" x14ac:dyDescent="0.25">
      <c r="A1204" s="148" t="s">
        <v>248</v>
      </c>
      <c r="B1204" s="231" t="s">
        <v>647</v>
      </c>
      <c r="C1204" s="148">
        <v>70504.19</v>
      </c>
      <c r="D1204" s="148">
        <v>0</v>
      </c>
      <c r="E1204" s="148">
        <v>70504.19</v>
      </c>
      <c r="F1204" s="148">
        <v>0</v>
      </c>
      <c r="G1204" s="148">
        <v>70504.19</v>
      </c>
    </row>
    <row r="1205" spans="1:7" ht="15.75" x14ac:dyDescent="0.25">
      <c r="A1205" s="148" t="s">
        <v>248</v>
      </c>
      <c r="B1205" s="231" t="s">
        <v>708</v>
      </c>
      <c r="C1205" s="148">
        <v>0</v>
      </c>
      <c r="D1205" s="148">
        <v>0</v>
      </c>
      <c r="E1205" s="148">
        <v>0</v>
      </c>
      <c r="F1205" s="148">
        <v>0</v>
      </c>
      <c r="G1205" s="148">
        <v>0</v>
      </c>
    </row>
    <row r="1206" spans="1:7" ht="15.75" x14ac:dyDescent="0.25">
      <c r="A1206" s="148" t="s">
        <v>489</v>
      </c>
      <c r="B1206" s="231" t="s">
        <v>649</v>
      </c>
      <c r="C1206" s="148">
        <v>0</v>
      </c>
      <c r="D1206" s="148">
        <v>0</v>
      </c>
      <c r="E1206" s="148">
        <v>0</v>
      </c>
      <c r="F1206" s="148">
        <v>0</v>
      </c>
      <c r="G1206" s="148">
        <v>0</v>
      </c>
    </row>
    <row r="1207" spans="1:7" ht="15.75" x14ac:dyDescent="0.25">
      <c r="A1207" s="148" t="s">
        <v>491</v>
      </c>
      <c r="B1207" s="231" t="s">
        <v>650</v>
      </c>
      <c r="C1207" s="148">
        <v>0</v>
      </c>
      <c r="D1207" s="148">
        <v>0</v>
      </c>
      <c r="E1207" s="148">
        <v>0</v>
      </c>
      <c r="F1207" s="148">
        <v>0</v>
      </c>
      <c r="G1207" s="148">
        <v>0</v>
      </c>
    </row>
    <row r="1208" spans="1:7" ht="15.75" x14ac:dyDescent="0.25">
      <c r="A1208" s="148" t="s">
        <v>493</v>
      </c>
      <c r="B1208" s="231" t="s">
        <v>651</v>
      </c>
      <c r="C1208" s="148">
        <v>0</v>
      </c>
      <c r="D1208" s="148">
        <v>0</v>
      </c>
      <c r="E1208" s="148">
        <v>0</v>
      </c>
      <c r="F1208" s="148">
        <v>0</v>
      </c>
      <c r="G1208" s="148">
        <v>0</v>
      </c>
    </row>
    <row r="1209" spans="1:7" ht="15.75" x14ac:dyDescent="0.25">
      <c r="A1209" s="148" t="s">
        <v>495</v>
      </c>
      <c r="B1209" s="231" t="s">
        <v>652</v>
      </c>
      <c r="C1209" s="148">
        <v>0</v>
      </c>
      <c r="D1209" s="148">
        <v>0</v>
      </c>
      <c r="E1209" s="148">
        <v>0</v>
      </c>
      <c r="F1209" s="148">
        <v>0</v>
      </c>
      <c r="G1209" s="148">
        <v>0</v>
      </c>
    </row>
    <row r="1210" spans="1:7" ht="15.75" x14ac:dyDescent="0.25">
      <c r="A1210" s="148" t="s">
        <v>497</v>
      </c>
      <c r="B1210" s="231" t="s">
        <v>498</v>
      </c>
      <c r="C1210" s="148">
        <v>15869.970000000001</v>
      </c>
      <c r="D1210" s="148">
        <v>0</v>
      </c>
      <c r="E1210" s="148">
        <v>15869.970000000001</v>
      </c>
      <c r="F1210" s="148">
        <v>0</v>
      </c>
      <c r="G1210" s="148">
        <v>15869.970000000001</v>
      </c>
    </row>
    <row r="1211" spans="1:7" ht="15.75" x14ac:dyDescent="0.25">
      <c r="A1211" s="148" t="s">
        <v>499</v>
      </c>
      <c r="B1211" s="231" t="s">
        <v>709</v>
      </c>
      <c r="C1211" s="148">
        <v>0</v>
      </c>
      <c r="D1211" s="148">
        <v>0</v>
      </c>
      <c r="E1211" s="148">
        <v>0</v>
      </c>
      <c r="F1211" s="148">
        <v>0</v>
      </c>
      <c r="G1211" s="148">
        <v>0</v>
      </c>
    </row>
    <row r="1212" spans="1:7" ht="15.75" x14ac:dyDescent="0.25">
      <c r="A1212" s="148" t="s">
        <v>501</v>
      </c>
      <c r="B1212" s="231" t="s">
        <v>655</v>
      </c>
      <c r="C1212" s="148">
        <v>0</v>
      </c>
      <c r="D1212" s="148">
        <v>0</v>
      </c>
      <c r="E1212" s="148">
        <v>0</v>
      </c>
      <c r="F1212" s="148">
        <v>0</v>
      </c>
      <c r="G1212" s="148">
        <v>0</v>
      </c>
    </row>
    <row r="1213" spans="1:7" ht="15.75" x14ac:dyDescent="0.25">
      <c r="A1213" s="148" t="s">
        <v>503</v>
      </c>
      <c r="B1213" s="231" t="s">
        <v>710</v>
      </c>
      <c r="C1213" s="148">
        <v>10242.85</v>
      </c>
      <c r="D1213" s="148">
        <v>0</v>
      </c>
      <c r="E1213" s="148">
        <v>10242.85</v>
      </c>
      <c r="F1213" s="148">
        <v>0</v>
      </c>
      <c r="G1213" s="148">
        <v>10242.85</v>
      </c>
    </row>
    <row r="1214" spans="1:7" ht="15.75" x14ac:dyDescent="0.25">
      <c r="A1214" s="148" t="s">
        <v>505</v>
      </c>
      <c r="B1214" s="231" t="s">
        <v>657</v>
      </c>
      <c r="C1214" s="148">
        <v>0</v>
      </c>
      <c r="D1214" s="148">
        <v>0</v>
      </c>
      <c r="E1214" s="148">
        <v>0</v>
      </c>
      <c r="F1214" s="148">
        <v>0</v>
      </c>
      <c r="G1214" s="148">
        <v>0</v>
      </c>
    </row>
    <row r="1215" spans="1:7" ht="15.75" x14ac:dyDescent="0.25">
      <c r="A1215" s="148" t="s">
        <v>507</v>
      </c>
      <c r="B1215" s="231" t="s">
        <v>658</v>
      </c>
      <c r="C1215" s="148">
        <v>0</v>
      </c>
      <c r="D1215" s="148">
        <v>0</v>
      </c>
      <c r="E1215" s="148">
        <v>0</v>
      </c>
      <c r="F1215" s="148">
        <v>0</v>
      </c>
      <c r="G1215" s="148">
        <v>0</v>
      </c>
    </row>
    <row r="1216" spans="1:7" ht="15.75" x14ac:dyDescent="0.25">
      <c r="A1216" s="148" t="s">
        <v>270</v>
      </c>
      <c r="B1216" s="231" t="s">
        <v>659</v>
      </c>
      <c r="C1216" s="148">
        <v>0</v>
      </c>
      <c r="D1216" s="148">
        <v>0</v>
      </c>
      <c r="E1216" s="148">
        <v>0</v>
      </c>
      <c r="F1216" s="148">
        <v>0</v>
      </c>
      <c r="G1216" s="148">
        <v>0</v>
      </c>
    </row>
    <row r="1217" spans="1:7" ht="15.75" x14ac:dyDescent="0.25">
      <c r="A1217" s="148" t="s">
        <v>264</v>
      </c>
      <c r="B1217" s="231" t="s">
        <v>660</v>
      </c>
      <c r="C1217" s="148">
        <v>0</v>
      </c>
      <c r="D1217" s="148">
        <v>0</v>
      </c>
      <c r="E1217" s="148">
        <v>0</v>
      </c>
      <c r="F1217" s="148">
        <v>0</v>
      </c>
      <c r="G1217" s="148">
        <v>0</v>
      </c>
    </row>
    <row r="1218" spans="1:7" ht="15.75" x14ac:dyDescent="0.25">
      <c r="A1218" s="148" t="s">
        <v>276</v>
      </c>
      <c r="B1218" s="230" t="s">
        <v>711</v>
      </c>
      <c r="C1218" s="148">
        <v>0</v>
      </c>
      <c r="D1218" s="148">
        <v>0</v>
      </c>
      <c r="E1218" s="148">
        <v>0</v>
      </c>
      <c r="F1218" s="148">
        <v>0</v>
      </c>
      <c r="G1218" s="148">
        <v>0</v>
      </c>
    </row>
    <row r="1219" spans="1:7" ht="15.75" x14ac:dyDescent="0.25">
      <c r="A1219" s="148" t="s">
        <v>512</v>
      </c>
      <c r="B1219" s="153" t="s">
        <v>712</v>
      </c>
      <c r="C1219" s="148">
        <v>0</v>
      </c>
      <c r="D1219" s="148">
        <v>0</v>
      </c>
      <c r="E1219" s="148">
        <v>0</v>
      </c>
      <c r="F1219" s="148">
        <v>0</v>
      </c>
      <c r="G1219" s="148">
        <v>0</v>
      </c>
    </row>
    <row r="1220" spans="1:7" ht="15.75" x14ac:dyDescent="0.25">
      <c r="A1220" s="148" t="s">
        <v>515</v>
      </c>
      <c r="B1220" s="230" t="s">
        <v>713</v>
      </c>
      <c r="C1220" s="148">
        <v>0</v>
      </c>
      <c r="D1220" s="148">
        <v>0</v>
      </c>
      <c r="E1220" s="148">
        <v>0</v>
      </c>
      <c r="F1220" s="148">
        <v>0</v>
      </c>
      <c r="G1220" s="148">
        <v>0</v>
      </c>
    </row>
    <row r="1221" spans="1:7" ht="15.75" x14ac:dyDescent="0.25">
      <c r="A1221" s="151" t="s">
        <v>274</v>
      </c>
      <c r="B1221" s="153" t="s">
        <v>714</v>
      </c>
      <c r="C1221" s="148">
        <v>0</v>
      </c>
      <c r="D1221" s="148">
        <v>0</v>
      </c>
      <c r="E1221" s="148">
        <v>0</v>
      </c>
      <c r="F1221" s="148">
        <v>0</v>
      </c>
      <c r="G1221" s="148">
        <v>0</v>
      </c>
    </row>
    <row r="1222" spans="1:7" ht="15.75" x14ac:dyDescent="0.25">
      <c r="A1222" s="148" t="s">
        <v>518</v>
      </c>
      <c r="B1222" s="153" t="s">
        <v>715</v>
      </c>
      <c r="C1222" s="148">
        <v>0</v>
      </c>
      <c r="D1222" s="148">
        <v>0</v>
      </c>
      <c r="E1222" s="148">
        <v>0</v>
      </c>
      <c r="F1222" s="148">
        <v>0</v>
      </c>
      <c r="G1222" s="148">
        <v>0</v>
      </c>
    </row>
    <row r="1223" spans="1:7" ht="15.75" x14ac:dyDescent="0.25">
      <c r="A1223" s="148" t="s">
        <v>520</v>
      </c>
      <c r="B1223" s="231" t="s">
        <v>716</v>
      </c>
      <c r="C1223" s="148">
        <v>97.5</v>
      </c>
      <c r="D1223" s="148">
        <v>0</v>
      </c>
      <c r="E1223" s="148">
        <v>97.5</v>
      </c>
      <c r="F1223" s="148">
        <v>0</v>
      </c>
      <c r="G1223" s="148">
        <v>97.5</v>
      </c>
    </row>
    <row r="1224" spans="1:7" ht="15.75" x14ac:dyDescent="0.25">
      <c r="A1224" s="148" t="s">
        <v>522</v>
      </c>
      <c r="B1224" s="231" t="s">
        <v>717</v>
      </c>
      <c r="C1224" s="148">
        <v>0</v>
      </c>
      <c r="D1224" s="148">
        <v>0</v>
      </c>
      <c r="E1224" s="148">
        <v>0</v>
      </c>
      <c r="F1224" s="148">
        <v>0</v>
      </c>
      <c r="G1224" s="148">
        <v>0</v>
      </c>
    </row>
    <row r="1225" spans="1:7" ht="15.75" x14ac:dyDescent="0.25">
      <c r="A1225" s="148" t="s">
        <v>524</v>
      </c>
      <c r="B1225" s="231" t="s">
        <v>668</v>
      </c>
      <c r="C1225" s="148">
        <v>0</v>
      </c>
      <c r="D1225" s="148">
        <v>0</v>
      </c>
      <c r="E1225" s="148">
        <v>0</v>
      </c>
      <c r="F1225" s="148">
        <v>0</v>
      </c>
      <c r="G1225" s="148">
        <v>0</v>
      </c>
    </row>
    <row r="1226" spans="1:7" ht="15.75" x14ac:dyDescent="0.25">
      <c r="A1226" s="148" t="s">
        <v>526</v>
      </c>
      <c r="B1226" s="229" t="s">
        <v>669</v>
      </c>
      <c r="C1226" s="148">
        <v>0</v>
      </c>
      <c r="D1226" s="148">
        <v>0</v>
      </c>
      <c r="E1226" s="148">
        <v>0</v>
      </c>
      <c r="F1226" s="148">
        <v>0</v>
      </c>
      <c r="G1226" s="148">
        <v>0</v>
      </c>
    </row>
    <row r="1227" spans="1:7" ht="15.75" x14ac:dyDescent="0.25">
      <c r="A1227" s="148" t="s">
        <v>528</v>
      </c>
      <c r="B1227" s="229" t="s">
        <v>670</v>
      </c>
      <c r="C1227" s="148">
        <v>0</v>
      </c>
      <c r="D1227" s="148">
        <v>0</v>
      </c>
      <c r="E1227" s="148">
        <v>0</v>
      </c>
      <c r="F1227" s="148">
        <v>0</v>
      </c>
      <c r="G1227" s="148">
        <v>0</v>
      </c>
    </row>
    <row r="1228" spans="1:7" ht="15.75" x14ac:dyDescent="0.25">
      <c r="A1228" s="148" t="s">
        <v>530</v>
      </c>
      <c r="B1228" s="231" t="s">
        <v>718</v>
      </c>
      <c r="C1228" s="148">
        <v>0</v>
      </c>
      <c r="D1228" s="148">
        <v>0</v>
      </c>
      <c r="E1228" s="148">
        <v>0</v>
      </c>
      <c r="F1228" s="148">
        <v>0</v>
      </c>
      <c r="G1228" s="148">
        <v>0</v>
      </c>
    </row>
    <row r="1229" spans="1:7" ht="15.75" x14ac:dyDescent="0.25">
      <c r="A1229" s="148" t="s">
        <v>672</v>
      </c>
      <c r="B1229" s="231">
        <v>6825</v>
      </c>
      <c r="C1229" s="148">
        <v>78.239999999999995</v>
      </c>
      <c r="D1229" s="148">
        <v>0</v>
      </c>
      <c r="E1229" s="148">
        <v>78.239999999999995</v>
      </c>
      <c r="F1229" s="148">
        <v>0</v>
      </c>
      <c r="G1229" s="148">
        <v>78.239999999999995</v>
      </c>
    </row>
    <row r="1230" spans="1:7" ht="15.75" x14ac:dyDescent="0.25">
      <c r="A1230" s="148" t="s">
        <v>535</v>
      </c>
      <c r="B1230" s="231" t="s">
        <v>673</v>
      </c>
      <c r="C1230" s="148">
        <v>529.04999999999995</v>
      </c>
      <c r="D1230" s="148">
        <v>0</v>
      </c>
      <c r="E1230" s="148">
        <v>529.04999999999995</v>
      </c>
      <c r="F1230" s="148">
        <v>0</v>
      </c>
      <c r="G1230" s="148">
        <v>529.04999999999995</v>
      </c>
    </row>
    <row r="1231" spans="1:7" ht="15.75" x14ac:dyDescent="0.25">
      <c r="A1231" s="148" t="s">
        <v>347</v>
      </c>
      <c r="B1231" s="231" t="s">
        <v>674</v>
      </c>
      <c r="C1231" s="148">
        <v>0</v>
      </c>
      <c r="D1231" s="148">
        <v>0</v>
      </c>
      <c r="E1231" s="148">
        <v>0</v>
      </c>
      <c r="F1231" s="148">
        <v>0</v>
      </c>
      <c r="G1231" s="148">
        <v>0</v>
      </c>
    </row>
    <row r="1232" spans="1:7" ht="15.75" x14ac:dyDescent="0.25">
      <c r="A1232" s="148" t="s">
        <v>538</v>
      </c>
      <c r="B1232" s="231" t="s">
        <v>675</v>
      </c>
      <c r="C1232" s="148">
        <v>1828.26</v>
      </c>
      <c r="D1232" s="148">
        <v>0</v>
      </c>
      <c r="E1232" s="148">
        <v>1828.26</v>
      </c>
      <c r="F1232" s="148">
        <v>0</v>
      </c>
      <c r="G1232" s="148">
        <v>1828.26</v>
      </c>
    </row>
    <row r="1233" spans="1:7" ht="15.75" x14ac:dyDescent="0.25">
      <c r="A1233" s="148" t="s">
        <v>538</v>
      </c>
      <c r="B1233" s="231" t="s">
        <v>719</v>
      </c>
      <c r="C1233" s="148">
        <v>0</v>
      </c>
      <c r="D1233" s="148">
        <v>0</v>
      </c>
      <c r="E1233" s="148">
        <v>0</v>
      </c>
      <c r="F1233" s="148">
        <v>0</v>
      </c>
      <c r="G1233" s="148">
        <v>0</v>
      </c>
    </row>
    <row r="1234" spans="1:7" ht="15.75" x14ac:dyDescent="0.25">
      <c r="A1234" s="148" t="s">
        <v>541</v>
      </c>
      <c r="B1234" s="153" t="s">
        <v>677</v>
      </c>
      <c r="C1234" s="148">
        <v>236.23000000000002</v>
      </c>
      <c r="D1234" s="148">
        <v>0</v>
      </c>
      <c r="E1234" s="148">
        <v>236.23000000000002</v>
      </c>
      <c r="F1234" s="148">
        <v>0</v>
      </c>
      <c r="G1234" s="148">
        <v>236.23000000000002</v>
      </c>
    </row>
    <row r="1235" spans="1:7" ht="15.75" x14ac:dyDescent="0.25">
      <c r="A1235" s="148" t="s">
        <v>541</v>
      </c>
      <c r="B1235" s="153" t="s">
        <v>720</v>
      </c>
      <c r="C1235" s="148">
        <v>0</v>
      </c>
      <c r="D1235" s="148">
        <v>0</v>
      </c>
      <c r="E1235" s="148">
        <v>0</v>
      </c>
      <c r="F1235" s="148">
        <v>0</v>
      </c>
      <c r="G1235" s="148">
        <v>0</v>
      </c>
    </row>
    <row r="1236" spans="1:7" ht="15.75" x14ac:dyDescent="0.25">
      <c r="A1236" s="148" t="s">
        <v>544</v>
      </c>
      <c r="B1236" s="229" t="s">
        <v>721</v>
      </c>
      <c r="C1236" s="148">
        <v>0</v>
      </c>
      <c r="D1236" s="148">
        <v>0</v>
      </c>
      <c r="E1236" s="148">
        <v>0</v>
      </c>
      <c r="F1236" s="148">
        <v>0</v>
      </c>
      <c r="G1236" s="148">
        <v>0</v>
      </c>
    </row>
    <row r="1237" spans="1:7" ht="15.75" x14ac:dyDescent="0.25">
      <c r="A1237" s="148" t="s">
        <v>548</v>
      </c>
      <c r="B1237" s="231" t="s">
        <v>722</v>
      </c>
      <c r="C1237" s="148">
        <v>0</v>
      </c>
      <c r="D1237" s="148">
        <v>0</v>
      </c>
      <c r="E1237" s="148">
        <v>0</v>
      </c>
      <c r="F1237" s="148">
        <v>0</v>
      </c>
      <c r="G1237" s="148">
        <v>0</v>
      </c>
    </row>
    <row r="1238" spans="1:7" ht="15.75" x14ac:dyDescent="0.25">
      <c r="A1238" s="148" t="s">
        <v>553</v>
      </c>
      <c r="B1238" s="231" t="s">
        <v>682</v>
      </c>
      <c r="C1238" s="148">
        <v>0</v>
      </c>
      <c r="D1238" s="148">
        <v>0</v>
      </c>
      <c r="E1238" s="148">
        <v>0</v>
      </c>
      <c r="F1238" s="148">
        <v>0</v>
      </c>
      <c r="G1238" s="148">
        <v>0</v>
      </c>
    </row>
    <row r="1239" spans="1:7" ht="15.75" x14ac:dyDescent="0.25">
      <c r="A1239" s="148" t="s">
        <v>555</v>
      </c>
      <c r="B1239" s="153" t="s">
        <v>723</v>
      </c>
      <c r="C1239" s="148">
        <v>0</v>
      </c>
      <c r="D1239" s="148">
        <v>0</v>
      </c>
      <c r="E1239" s="148">
        <v>0</v>
      </c>
      <c r="F1239" s="148">
        <v>0</v>
      </c>
      <c r="G1239" s="148">
        <v>0</v>
      </c>
    </row>
    <row r="1240" spans="1:7" ht="15.75" x14ac:dyDescent="0.25">
      <c r="A1240" s="148" t="s">
        <v>557</v>
      </c>
      <c r="B1240" s="153" t="s">
        <v>684</v>
      </c>
      <c r="C1240" s="148">
        <v>0</v>
      </c>
      <c r="D1240" s="148">
        <v>0</v>
      </c>
      <c r="E1240" s="148">
        <v>0</v>
      </c>
      <c r="F1240" s="148">
        <v>0</v>
      </c>
      <c r="G1240" s="148">
        <v>0</v>
      </c>
    </row>
    <row r="1241" spans="1:7" ht="15.75" x14ac:dyDescent="0.25">
      <c r="A1241" s="148" t="s">
        <v>559</v>
      </c>
      <c r="B1241" s="153" t="s">
        <v>685</v>
      </c>
      <c r="C1241" s="148">
        <v>0</v>
      </c>
      <c r="D1241" s="148">
        <v>0</v>
      </c>
      <c r="E1241" s="148">
        <v>0</v>
      </c>
      <c r="F1241" s="148">
        <v>0</v>
      </c>
      <c r="G1241" s="148">
        <v>0</v>
      </c>
    </row>
    <row r="1242" spans="1:7" ht="15.75" x14ac:dyDescent="0.25">
      <c r="A1242" s="148" t="s">
        <v>561</v>
      </c>
      <c r="B1242" s="153" t="s">
        <v>724</v>
      </c>
      <c r="C1242" s="148">
        <v>0</v>
      </c>
      <c r="D1242" s="148">
        <v>0</v>
      </c>
      <c r="E1242" s="148">
        <v>0</v>
      </c>
      <c r="F1242" s="148">
        <v>0</v>
      </c>
      <c r="G1242" s="148">
        <v>0</v>
      </c>
    </row>
    <row r="1243" spans="1:7" ht="15.75" x14ac:dyDescent="0.25">
      <c r="A1243" s="148" t="s">
        <v>563</v>
      </c>
      <c r="B1243" s="153" t="s">
        <v>725</v>
      </c>
      <c r="C1243" s="148">
        <v>0</v>
      </c>
      <c r="D1243" s="148">
        <v>0</v>
      </c>
      <c r="E1243" s="148">
        <v>0</v>
      </c>
      <c r="F1243" s="148">
        <v>0</v>
      </c>
      <c r="G1243" s="148">
        <v>0</v>
      </c>
    </row>
    <row r="1244" spans="1:7" ht="15.75" x14ac:dyDescent="0.25">
      <c r="A1244" s="148" t="s">
        <v>566</v>
      </c>
      <c r="B1244" s="153" t="s">
        <v>726</v>
      </c>
      <c r="C1244" s="148">
        <v>0</v>
      </c>
      <c r="D1244" s="148">
        <v>0</v>
      </c>
      <c r="E1244" s="148">
        <v>0</v>
      </c>
      <c r="F1244" s="148">
        <v>0</v>
      </c>
      <c r="G1244" s="148">
        <v>0</v>
      </c>
    </row>
    <row r="1245" spans="1:7" ht="15.75" x14ac:dyDescent="0.25">
      <c r="A1245" s="148" t="s">
        <v>566</v>
      </c>
      <c r="B1245" s="153" t="s">
        <v>727</v>
      </c>
      <c r="C1245" s="148">
        <v>6306629.3600000003</v>
      </c>
      <c r="D1245" s="148">
        <v>-6306629.3600000013</v>
      </c>
      <c r="E1245" s="148">
        <v>0</v>
      </c>
      <c r="F1245" s="148">
        <v>0</v>
      </c>
      <c r="G1245" s="148">
        <v>0</v>
      </c>
    </row>
    <row r="1246" spans="1:7" ht="15.75" x14ac:dyDescent="0.25">
      <c r="A1246" s="148" t="s">
        <v>567</v>
      </c>
      <c r="B1246" s="230" t="s">
        <v>587</v>
      </c>
      <c r="C1246" s="148">
        <v>0</v>
      </c>
      <c r="D1246" s="148">
        <v>0</v>
      </c>
      <c r="E1246" s="148">
        <v>0</v>
      </c>
      <c r="F1246" s="148">
        <v>0</v>
      </c>
      <c r="G1246" s="148">
        <v>0</v>
      </c>
    </row>
    <row r="1247" spans="1:7" ht="15.75" x14ac:dyDescent="0.25">
      <c r="A1247" s="148" t="s">
        <v>569</v>
      </c>
      <c r="B1247" s="230" t="s">
        <v>570</v>
      </c>
      <c r="C1247" s="148"/>
      <c r="D1247" s="148">
        <v>0</v>
      </c>
      <c r="E1247" s="148">
        <v>0</v>
      </c>
      <c r="F1247" s="148">
        <v>0</v>
      </c>
      <c r="G1247" s="148">
        <v>0</v>
      </c>
    </row>
    <row r="1248" spans="1:7" ht="15.75" x14ac:dyDescent="0.25">
      <c r="A1248" s="148" t="s">
        <v>690</v>
      </c>
      <c r="B1248" s="148"/>
      <c r="C1248" s="148"/>
      <c r="D1248" s="148">
        <v>0</v>
      </c>
      <c r="E1248" s="148">
        <v>0</v>
      </c>
      <c r="F1248" s="148">
        <v>0</v>
      </c>
      <c r="G1248" s="148">
        <v>0</v>
      </c>
    </row>
    <row r="1249" spans="1:7" ht="15.75" x14ac:dyDescent="0.25">
      <c r="A1249" s="148" t="s">
        <v>572</v>
      </c>
      <c r="B1249" s="148"/>
      <c r="C1249" s="148"/>
      <c r="D1249" s="148">
        <v>0</v>
      </c>
      <c r="E1249" s="148">
        <v>0</v>
      </c>
      <c r="F1249" s="148">
        <v>0</v>
      </c>
      <c r="G1249" s="148">
        <v>0</v>
      </c>
    </row>
    <row r="1250" spans="1:7" ht="15.75" x14ac:dyDescent="0.25">
      <c r="A1250" s="148" t="s">
        <v>728</v>
      </c>
      <c r="B1250" s="230"/>
      <c r="C1250" s="148"/>
      <c r="D1250" s="148">
        <v>0</v>
      </c>
      <c r="E1250" s="148">
        <v>0</v>
      </c>
      <c r="F1250" s="148">
        <v>0</v>
      </c>
      <c r="G1250" s="148">
        <v>0</v>
      </c>
    </row>
    <row r="1251" spans="1:7" ht="15.75" x14ac:dyDescent="0.25">
      <c r="A1251" s="148" t="s">
        <v>574</v>
      </c>
      <c r="B1251" s="148"/>
      <c r="C1251" s="148"/>
      <c r="D1251" s="148">
        <v>0</v>
      </c>
      <c r="E1251" s="148">
        <v>0</v>
      </c>
      <c r="F1251" s="148">
        <v>0</v>
      </c>
      <c r="G1251" s="148">
        <v>0</v>
      </c>
    </row>
    <row r="1252" spans="1:7" ht="15.75" x14ac:dyDescent="0.25">
      <c r="A1252" s="148" t="s">
        <v>575</v>
      </c>
      <c r="B1252" s="148"/>
      <c r="C1252" s="148"/>
      <c r="D1252" s="148">
        <v>0</v>
      </c>
      <c r="E1252" s="148">
        <v>0</v>
      </c>
      <c r="F1252" s="148">
        <v>0</v>
      </c>
      <c r="G1252" s="148">
        <v>0</v>
      </c>
    </row>
    <row r="1253" spans="1:7" ht="15.75" x14ac:dyDescent="0.25">
      <c r="A1253" s="148"/>
      <c r="B1253" s="148"/>
      <c r="C1253" s="152" t="s">
        <v>577</v>
      </c>
      <c r="D1253" s="152" t="s">
        <v>577</v>
      </c>
      <c r="E1253" s="152" t="s">
        <v>577</v>
      </c>
      <c r="F1253" s="152" t="s">
        <v>577</v>
      </c>
      <c r="G1253" s="152" t="s">
        <v>577</v>
      </c>
    </row>
    <row r="1254" spans="1:7" ht="15.75" x14ac:dyDescent="0.25">
      <c r="A1254" s="148" t="s">
        <v>578</v>
      </c>
      <c r="B1254" s="162"/>
      <c r="C1254" s="148">
        <v>6580687.6200000001</v>
      </c>
      <c r="D1254" s="148">
        <v>-6306629.3600000013</v>
      </c>
      <c r="E1254" s="148">
        <v>274058.25999999995</v>
      </c>
      <c r="F1254" s="148">
        <v>0</v>
      </c>
      <c r="G1254" s="148">
        <v>274058.25999999995</v>
      </c>
    </row>
    <row r="1255" spans="1:7" ht="15.75" x14ac:dyDescent="0.25">
      <c r="A1255" s="148"/>
      <c r="B1255" s="162"/>
      <c r="C1255" s="152" t="s">
        <v>397</v>
      </c>
      <c r="D1255" s="152" t="s">
        <v>397</v>
      </c>
      <c r="E1255" s="152" t="s">
        <v>397</v>
      </c>
      <c r="F1255" s="152" t="s">
        <v>397</v>
      </c>
      <c r="G1255" s="152" t="s">
        <v>397</v>
      </c>
    </row>
    <row r="1256" spans="1:7" ht="15.75" x14ac:dyDescent="0.25">
      <c r="A1256" s="148"/>
      <c r="B1256" s="162"/>
      <c r="C1256" s="152"/>
      <c r="D1256" s="152"/>
      <c r="E1256" s="152"/>
      <c r="F1256" s="152"/>
      <c r="G1256" s="15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1"/>
  <sheetViews>
    <sheetView workbookViewId="0">
      <selection activeCell="G22" sqref="G22"/>
    </sheetView>
  </sheetViews>
  <sheetFormatPr defaultRowHeight="15" x14ac:dyDescent="0.25"/>
  <cols>
    <col min="1" max="1" width="63.28515625" bestFit="1" customWidth="1"/>
    <col min="2" max="2" width="9.28515625" bestFit="1" customWidth="1"/>
    <col min="3" max="3" width="7.7109375" bestFit="1" customWidth="1"/>
    <col min="5" max="5" width="40.5703125" bestFit="1" customWidth="1"/>
    <col min="6" max="6" width="9.28515625" bestFit="1" customWidth="1"/>
  </cols>
  <sheetData>
    <row r="1" spans="1:6" ht="15.75" x14ac:dyDescent="0.25">
      <c r="A1" s="3" t="s">
        <v>0</v>
      </c>
      <c r="B1" s="235" t="s">
        <v>409</v>
      </c>
      <c r="C1" s="5"/>
      <c r="E1" s="148" t="s">
        <v>408</v>
      </c>
      <c r="F1" s="235" t="s">
        <v>409</v>
      </c>
    </row>
    <row r="2" spans="1:6" ht="15.75" x14ac:dyDescent="0.25">
      <c r="A2" s="4" t="s">
        <v>1</v>
      </c>
      <c r="B2" s="235" t="s">
        <v>612</v>
      </c>
      <c r="C2" s="86" t="s">
        <v>2</v>
      </c>
      <c r="E2" s="148" t="s">
        <v>410</v>
      </c>
      <c r="F2" s="235" t="s">
        <v>612</v>
      </c>
    </row>
    <row r="3" spans="1:6" ht="15.75" x14ac:dyDescent="0.25">
      <c r="A3" s="73" t="s">
        <v>3</v>
      </c>
      <c r="B3" s="235" t="s">
        <v>613</v>
      </c>
      <c r="C3" s="1" t="s">
        <v>4</v>
      </c>
      <c r="E3" s="148" t="s">
        <v>413</v>
      </c>
      <c r="F3" s="235" t="s">
        <v>613</v>
      </c>
    </row>
    <row r="4" spans="1:6" ht="15.75" x14ac:dyDescent="0.25">
      <c r="A4" s="73" t="s">
        <v>5</v>
      </c>
      <c r="B4" s="235" t="s">
        <v>614</v>
      </c>
      <c r="C4" s="1" t="s">
        <v>6</v>
      </c>
      <c r="E4" s="148" t="s">
        <v>415</v>
      </c>
      <c r="F4" s="235" t="s">
        <v>614</v>
      </c>
    </row>
    <row r="5" spans="1:6" ht="15.75" x14ac:dyDescent="0.25">
      <c r="A5" s="73" t="s">
        <v>7</v>
      </c>
      <c r="B5" s="235" t="s">
        <v>615</v>
      </c>
      <c r="C5" s="1" t="s">
        <v>8</v>
      </c>
      <c r="E5" s="148" t="s">
        <v>417</v>
      </c>
      <c r="F5" s="235" t="s">
        <v>615</v>
      </c>
    </row>
    <row r="6" spans="1:6" ht="15.75" x14ac:dyDescent="0.25">
      <c r="A6" s="73" t="s">
        <v>9</v>
      </c>
      <c r="B6" s="235" t="s">
        <v>616</v>
      </c>
      <c r="C6" s="1" t="s">
        <v>10</v>
      </c>
      <c r="E6" s="148" t="s">
        <v>419</v>
      </c>
      <c r="F6" s="235" t="s">
        <v>616</v>
      </c>
    </row>
    <row r="7" spans="1:6" ht="15.75" x14ac:dyDescent="0.25">
      <c r="A7" s="73" t="s">
        <v>11</v>
      </c>
      <c r="B7" s="235" t="s">
        <v>617</v>
      </c>
      <c r="C7" s="1" t="s">
        <v>12</v>
      </c>
      <c r="E7" s="148" t="s">
        <v>421</v>
      </c>
      <c r="F7" s="235" t="s">
        <v>617</v>
      </c>
    </row>
    <row r="8" spans="1:6" ht="15.75" x14ac:dyDescent="0.25">
      <c r="A8" s="73" t="s">
        <v>13</v>
      </c>
      <c r="B8" s="235" t="s">
        <v>618</v>
      </c>
      <c r="C8" s="1" t="s">
        <v>14</v>
      </c>
      <c r="E8" s="148" t="s">
        <v>423</v>
      </c>
      <c r="F8" s="235" t="s">
        <v>618</v>
      </c>
    </row>
    <row r="9" spans="1:6" ht="15.75" x14ac:dyDescent="0.25">
      <c r="A9" s="73" t="s">
        <v>336</v>
      </c>
      <c r="B9" s="235" t="s">
        <v>619</v>
      </c>
      <c r="C9" s="1" t="s">
        <v>334</v>
      </c>
      <c r="E9" s="148" t="s">
        <v>605</v>
      </c>
      <c r="F9" s="235" t="s">
        <v>619</v>
      </c>
    </row>
    <row r="10" spans="1:6" ht="15.75" x14ac:dyDescent="0.25">
      <c r="A10" s="73" t="s">
        <v>324</v>
      </c>
      <c r="B10" s="235"/>
      <c r="C10" s="1" t="s">
        <v>325</v>
      </c>
      <c r="E10" s="148"/>
      <c r="F10" s="235"/>
    </row>
    <row r="11" spans="1:6" ht="15.75" x14ac:dyDescent="0.25">
      <c r="A11" s="73" t="s">
        <v>15</v>
      </c>
      <c r="B11" s="235" t="s">
        <v>620</v>
      </c>
      <c r="C11" s="1" t="s">
        <v>16</v>
      </c>
      <c r="E11" s="148" t="s">
        <v>429</v>
      </c>
      <c r="F11" s="235" t="s">
        <v>620</v>
      </c>
    </row>
    <row r="12" spans="1:6" ht="15.75" x14ac:dyDescent="0.25">
      <c r="A12" s="73" t="s">
        <v>17</v>
      </c>
      <c r="B12" s="235"/>
      <c r="C12" s="1" t="s">
        <v>18</v>
      </c>
      <c r="E12" s="148"/>
      <c r="F12" s="235"/>
    </row>
    <row r="13" spans="1:6" ht="15.75" x14ac:dyDescent="0.25">
      <c r="A13" s="73" t="s">
        <v>19</v>
      </c>
      <c r="B13" s="235" t="s">
        <v>621</v>
      </c>
      <c r="C13" s="1" t="s">
        <v>20</v>
      </c>
      <c r="E13" s="148" t="s">
        <v>432</v>
      </c>
      <c r="F13" s="235" t="s">
        <v>621</v>
      </c>
    </row>
    <row r="14" spans="1:6" ht="15.75" x14ac:dyDescent="0.25">
      <c r="A14" s="73" t="s">
        <v>21</v>
      </c>
      <c r="B14" s="235" t="s">
        <v>622</v>
      </c>
      <c r="C14" s="1" t="s">
        <v>22</v>
      </c>
      <c r="E14" s="148" t="s">
        <v>21</v>
      </c>
      <c r="F14" s="235" t="s">
        <v>622</v>
      </c>
    </row>
    <row r="15" spans="1:6" ht="15.75" x14ac:dyDescent="0.25">
      <c r="A15" s="73" t="s">
        <v>23</v>
      </c>
      <c r="B15" s="235" t="s">
        <v>623</v>
      </c>
      <c r="C15" s="1" t="s">
        <v>24</v>
      </c>
      <c r="E15" s="148" t="s">
        <v>284</v>
      </c>
      <c r="F15" s="235" t="s">
        <v>623</v>
      </c>
    </row>
    <row r="16" spans="1:6" ht="15.75" x14ac:dyDescent="0.25">
      <c r="A16" s="73" t="s">
        <v>25</v>
      </c>
      <c r="B16" s="235" t="s">
        <v>624</v>
      </c>
      <c r="C16" s="1" t="s">
        <v>26</v>
      </c>
      <c r="E16" s="151" t="s">
        <v>436</v>
      </c>
      <c r="F16" s="235" t="s">
        <v>624</v>
      </c>
    </row>
    <row r="17" spans="1:6" ht="15.75" x14ac:dyDescent="0.25">
      <c r="A17" s="73" t="s">
        <v>326</v>
      </c>
      <c r="B17" s="235" t="s">
        <v>439</v>
      </c>
      <c r="C17" s="1" t="s">
        <v>327</v>
      </c>
      <c r="E17" s="151" t="s">
        <v>438</v>
      </c>
      <c r="F17" s="235" t="s">
        <v>439</v>
      </c>
    </row>
    <row r="18" spans="1:6" ht="15.75" x14ac:dyDescent="0.25">
      <c r="A18" s="73" t="s">
        <v>27</v>
      </c>
      <c r="B18" s="235" t="s">
        <v>625</v>
      </c>
      <c r="C18" s="1" t="s">
        <v>28</v>
      </c>
      <c r="E18" s="148" t="s">
        <v>440</v>
      </c>
      <c r="F18" s="235" t="s">
        <v>625</v>
      </c>
    </row>
    <row r="19" spans="1:6" ht="15.75" x14ac:dyDescent="0.25">
      <c r="A19" s="73" t="s">
        <v>29</v>
      </c>
      <c r="B19" s="235" t="s">
        <v>626</v>
      </c>
      <c r="C19" s="1" t="s">
        <v>30</v>
      </c>
      <c r="E19" s="148" t="s">
        <v>442</v>
      </c>
      <c r="F19" s="235" t="s">
        <v>626</v>
      </c>
    </row>
    <row r="20" spans="1:6" ht="15.75" x14ac:dyDescent="0.25">
      <c r="A20" s="73" t="s">
        <v>31</v>
      </c>
      <c r="B20" s="235" t="s">
        <v>627</v>
      </c>
      <c r="C20" s="1" t="s">
        <v>32</v>
      </c>
      <c r="E20" s="148" t="s">
        <v>444</v>
      </c>
      <c r="F20" s="235" t="s">
        <v>627</v>
      </c>
    </row>
    <row r="21" spans="1:6" ht="15.75" x14ac:dyDescent="0.25">
      <c r="A21" s="73" t="s">
        <v>33</v>
      </c>
      <c r="B21" s="235" t="s">
        <v>628</v>
      </c>
      <c r="C21" s="1" t="s">
        <v>34</v>
      </c>
      <c r="E21" s="148" t="s">
        <v>446</v>
      </c>
      <c r="F21" s="235" t="s">
        <v>628</v>
      </c>
    </row>
    <row r="22" spans="1:6" ht="15.75" x14ac:dyDescent="0.25">
      <c r="A22" s="73" t="s">
        <v>35</v>
      </c>
      <c r="B22" s="235" t="s">
        <v>629</v>
      </c>
      <c r="C22" s="1" t="s">
        <v>36</v>
      </c>
      <c r="E22" s="148" t="s">
        <v>448</v>
      </c>
      <c r="F22" s="235" t="s">
        <v>629</v>
      </c>
    </row>
    <row r="23" spans="1:6" ht="15.75" x14ac:dyDescent="0.25">
      <c r="A23" s="73" t="s">
        <v>37</v>
      </c>
      <c r="B23" s="235" t="s">
        <v>630</v>
      </c>
      <c r="C23" s="1" t="s">
        <v>38</v>
      </c>
      <c r="E23" s="148" t="s">
        <v>450</v>
      </c>
      <c r="F23" s="235" t="s">
        <v>630</v>
      </c>
    </row>
    <row r="24" spans="1:6" ht="15.75" x14ac:dyDescent="0.25">
      <c r="A24" s="73" t="s">
        <v>39</v>
      </c>
      <c r="B24" s="235" t="s">
        <v>631</v>
      </c>
      <c r="C24" s="1" t="s">
        <v>40</v>
      </c>
      <c r="E24" s="148" t="s">
        <v>452</v>
      </c>
      <c r="F24" s="235" t="s">
        <v>631</v>
      </c>
    </row>
    <row r="25" spans="1:6" ht="15.75" x14ac:dyDescent="0.25">
      <c r="A25" s="73" t="s">
        <v>41</v>
      </c>
      <c r="B25" s="235" t="s">
        <v>632</v>
      </c>
      <c r="C25" s="1" t="s">
        <v>42</v>
      </c>
      <c r="E25" s="148" t="s">
        <v>454</v>
      </c>
      <c r="F25" s="235" t="s">
        <v>632</v>
      </c>
    </row>
    <row r="26" spans="1:6" ht="15.75" x14ac:dyDescent="0.25">
      <c r="A26" s="73" t="s">
        <v>43</v>
      </c>
      <c r="B26" s="235" t="s">
        <v>633</v>
      </c>
      <c r="C26" s="1" t="s">
        <v>44</v>
      </c>
      <c r="E26" s="148" t="s">
        <v>456</v>
      </c>
      <c r="F26" s="235" t="s">
        <v>633</v>
      </c>
    </row>
    <row r="27" spans="1:6" ht="15.75" x14ac:dyDescent="0.25">
      <c r="A27" s="73" t="s">
        <v>45</v>
      </c>
      <c r="B27" s="235" t="s">
        <v>634</v>
      </c>
      <c r="C27" s="1" t="s">
        <v>46</v>
      </c>
      <c r="E27" s="148" t="s">
        <v>458</v>
      </c>
      <c r="F27" s="235" t="s">
        <v>634</v>
      </c>
    </row>
    <row r="28" spans="1:6" ht="15.75" x14ac:dyDescent="0.25">
      <c r="A28" s="73" t="s">
        <v>47</v>
      </c>
      <c r="B28" s="235" t="s">
        <v>635</v>
      </c>
      <c r="C28" s="1" t="s">
        <v>48</v>
      </c>
      <c r="E28" s="148" t="s">
        <v>460</v>
      </c>
      <c r="F28" s="235" t="s">
        <v>635</v>
      </c>
    </row>
    <row r="29" spans="1:6" ht="15.75" x14ac:dyDescent="0.25">
      <c r="A29" s="73" t="s">
        <v>49</v>
      </c>
      <c r="B29" s="235" t="s">
        <v>636</v>
      </c>
      <c r="C29" s="1" t="s">
        <v>50</v>
      </c>
      <c r="E29" s="148" t="s">
        <v>462</v>
      </c>
      <c r="F29" s="235" t="s">
        <v>636</v>
      </c>
    </row>
    <row r="30" spans="1:6" ht="15.75" x14ac:dyDescent="0.25">
      <c r="A30" s="73" t="s">
        <v>51</v>
      </c>
      <c r="B30" s="235" t="s">
        <v>637</v>
      </c>
      <c r="C30" s="1" t="s">
        <v>52</v>
      </c>
      <c r="E30" s="148" t="s">
        <v>464</v>
      </c>
      <c r="F30" s="235" t="s">
        <v>637</v>
      </c>
    </row>
    <row r="31" spans="1:6" ht="15.75" x14ac:dyDescent="0.25">
      <c r="A31" s="73" t="s">
        <v>53</v>
      </c>
      <c r="B31" s="235" t="s">
        <v>638</v>
      </c>
      <c r="C31" s="1" t="s">
        <v>54</v>
      </c>
      <c r="E31" s="148" t="s">
        <v>466</v>
      </c>
      <c r="F31" s="235" t="s">
        <v>638</v>
      </c>
    </row>
    <row r="32" spans="1:6" ht="15.75" x14ac:dyDescent="0.25">
      <c r="A32" s="73" t="s">
        <v>307</v>
      </c>
      <c r="B32" s="235" t="s">
        <v>639</v>
      </c>
      <c r="C32" s="1" t="s">
        <v>55</v>
      </c>
      <c r="E32" s="148" t="s">
        <v>468</v>
      </c>
      <c r="F32" s="235" t="s">
        <v>639</v>
      </c>
    </row>
    <row r="33" spans="1:6" ht="15.75" x14ac:dyDescent="0.25">
      <c r="A33" s="73" t="s">
        <v>56</v>
      </c>
      <c r="B33" s="235" t="s">
        <v>640</v>
      </c>
      <c r="C33" s="1" t="s">
        <v>57</v>
      </c>
      <c r="E33" s="148" t="s">
        <v>470</v>
      </c>
      <c r="F33" s="235" t="s">
        <v>640</v>
      </c>
    </row>
    <row r="34" spans="1:6" ht="15.75" x14ac:dyDescent="0.25">
      <c r="A34" s="73" t="s">
        <v>58</v>
      </c>
      <c r="B34" s="235" t="s">
        <v>641</v>
      </c>
      <c r="C34" s="1" t="s">
        <v>59</v>
      </c>
      <c r="E34" s="148" t="s">
        <v>472</v>
      </c>
      <c r="F34" s="235" t="s">
        <v>641</v>
      </c>
    </row>
    <row r="35" spans="1:6" ht="15.75" x14ac:dyDescent="0.25">
      <c r="A35" s="73" t="s">
        <v>60</v>
      </c>
      <c r="B35" s="235" t="s">
        <v>642</v>
      </c>
      <c r="C35" s="1" t="s">
        <v>61</v>
      </c>
      <c r="E35" s="148" t="s">
        <v>474</v>
      </c>
      <c r="F35" s="235" t="s">
        <v>642</v>
      </c>
    </row>
    <row r="36" spans="1:6" ht="15.75" x14ac:dyDescent="0.25">
      <c r="A36" s="73" t="s">
        <v>62</v>
      </c>
      <c r="B36" s="235" t="s">
        <v>643</v>
      </c>
      <c r="C36" s="1" t="s">
        <v>63</v>
      </c>
      <c r="E36" s="148" t="s">
        <v>476</v>
      </c>
      <c r="F36" s="235" t="s">
        <v>643</v>
      </c>
    </row>
    <row r="37" spans="1:6" ht="15.75" x14ac:dyDescent="0.25">
      <c r="A37" s="73" t="s">
        <v>64</v>
      </c>
      <c r="B37" s="235" t="s">
        <v>644</v>
      </c>
      <c r="C37" s="1" t="s">
        <v>65</v>
      </c>
      <c r="E37" s="148" t="s">
        <v>478</v>
      </c>
      <c r="F37" s="235" t="s">
        <v>644</v>
      </c>
    </row>
    <row r="38" spans="1:6" ht="15.75" x14ac:dyDescent="0.25">
      <c r="A38" s="73" t="s">
        <v>66</v>
      </c>
      <c r="B38" s="235"/>
      <c r="C38" s="1" t="s">
        <v>67</v>
      </c>
      <c r="E38" s="148"/>
      <c r="F38" s="235"/>
    </row>
    <row r="39" spans="1:6" ht="15.75" x14ac:dyDescent="0.25">
      <c r="A39" s="73" t="s">
        <v>68</v>
      </c>
      <c r="B39" s="235" t="s">
        <v>484</v>
      </c>
      <c r="C39" s="1" t="s">
        <v>69</v>
      </c>
      <c r="E39" s="148" t="s">
        <v>481</v>
      </c>
      <c r="F39" s="235" t="s">
        <v>484</v>
      </c>
    </row>
    <row r="40" spans="1:6" ht="15.75" x14ac:dyDescent="0.25">
      <c r="A40" s="2" t="s">
        <v>70</v>
      </c>
      <c r="B40" s="235" t="s">
        <v>645</v>
      </c>
      <c r="C40" s="1" t="s">
        <v>71</v>
      </c>
      <c r="E40" s="148" t="s">
        <v>481</v>
      </c>
      <c r="F40" s="235" t="s">
        <v>645</v>
      </c>
    </row>
    <row r="41" spans="1:6" ht="15.75" x14ac:dyDescent="0.25">
      <c r="A41" s="2" t="s">
        <v>72</v>
      </c>
      <c r="B41" s="235"/>
      <c r="C41" s="1" t="s">
        <v>73</v>
      </c>
      <c r="E41" s="148"/>
      <c r="F41" s="235"/>
    </row>
    <row r="42" spans="1:6" ht="15.75" x14ac:dyDescent="0.25">
      <c r="A42" s="73" t="s">
        <v>74</v>
      </c>
      <c r="B42" s="235" t="s">
        <v>646</v>
      </c>
      <c r="C42" s="1" t="s">
        <v>75</v>
      </c>
      <c r="E42" s="148" t="s">
        <v>485</v>
      </c>
      <c r="F42" s="235" t="s">
        <v>646</v>
      </c>
    </row>
    <row r="43" spans="1:6" ht="15.75" x14ac:dyDescent="0.25">
      <c r="A43" s="73" t="s">
        <v>76</v>
      </c>
      <c r="B43" s="235" t="s">
        <v>647</v>
      </c>
      <c r="C43" s="1" t="s">
        <v>77</v>
      </c>
      <c r="E43" s="148" t="s">
        <v>248</v>
      </c>
      <c r="F43" s="235" t="s">
        <v>647</v>
      </c>
    </row>
    <row r="44" spans="1:6" ht="15.75" x14ac:dyDescent="0.25">
      <c r="A44" s="73" t="s">
        <v>78</v>
      </c>
      <c r="B44" s="235" t="s">
        <v>648</v>
      </c>
      <c r="C44" s="1" t="s">
        <v>79</v>
      </c>
      <c r="E44" s="148" t="s">
        <v>248</v>
      </c>
      <c r="F44" s="235" t="s">
        <v>648</v>
      </c>
    </row>
    <row r="45" spans="1:6" ht="15.75" x14ac:dyDescent="0.25">
      <c r="A45" s="73" t="s">
        <v>80</v>
      </c>
      <c r="B45" s="235" t="s">
        <v>649</v>
      </c>
      <c r="C45" s="1" t="s">
        <v>81</v>
      </c>
      <c r="E45" s="148" t="s">
        <v>489</v>
      </c>
      <c r="F45" s="235" t="s">
        <v>649</v>
      </c>
    </row>
    <row r="46" spans="1:6" ht="15.75" x14ac:dyDescent="0.25">
      <c r="A46" s="73" t="s">
        <v>82</v>
      </c>
      <c r="B46" s="235" t="s">
        <v>650</v>
      </c>
      <c r="C46" s="1" t="s">
        <v>83</v>
      </c>
      <c r="E46" s="148" t="s">
        <v>491</v>
      </c>
      <c r="F46" s="235" t="s">
        <v>650</v>
      </c>
    </row>
    <row r="47" spans="1:6" ht="15.75" x14ac:dyDescent="0.25">
      <c r="A47" s="73" t="s">
        <v>84</v>
      </c>
      <c r="B47" s="235" t="s">
        <v>651</v>
      </c>
      <c r="C47" s="1" t="s">
        <v>85</v>
      </c>
      <c r="E47" s="148" t="s">
        <v>493</v>
      </c>
      <c r="F47" s="235" t="s">
        <v>651</v>
      </c>
    </row>
    <row r="48" spans="1:6" ht="15.75" x14ac:dyDescent="0.25">
      <c r="A48" s="73" t="s">
        <v>86</v>
      </c>
      <c r="B48" s="235" t="s">
        <v>652</v>
      </c>
      <c r="C48" s="1" t="s">
        <v>87</v>
      </c>
      <c r="E48" s="148" t="s">
        <v>495</v>
      </c>
      <c r="F48" s="235" t="s">
        <v>652</v>
      </c>
    </row>
    <row r="49" spans="1:6" ht="15.75" x14ac:dyDescent="0.25">
      <c r="A49" s="73" t="s">
        <v>88</v>
      </c>
      <c r="B49" s="235" t="s">
        <v>653</v>
      </c>
      <c r="C49" s="1" t="s">
        <v>89</v>
      </c>
      <c r="E49" s="148" t="s">
        <v>497</v>
      </c>
      <c r="F49" s="235" t="s">
        <v>653</v>
      </c>
    </row>
    <row r="50" spans="1:6" ht="15.75" x14ac:dyDescent="0.25">
      <c r="A50" s="73" t="s">
        <v>90</v>
      </c>
      <c r="B50" s="235" t="s">
        <v>654</v>
      </c>
      <c r="C50" s="1" t="s">
        <v>91</v>
      </c>
      <c r="E50" s="148" t="s">
        <v>499</v>
      </c>
      <c r="F50" s="235" t="s">
        <v>654</v>
      </c>
    </row>
    <row r="51" spans="1:6" ht="15.75" x14ac:dyDescent="0.25">
      <c r="A51" s="73" t="s">
        <v>92</v>
      </c>
      <c r="B51" s="235" t="s">
        <v>655</v>
      </c>
      <c r="C51" s="1" t="s">
        <v>93</v>
      </c>
      <c r="E51" s="148" t="s">
        <v>501</v>
      </c>
      <c r="F51" s="235" t="s">
        <v>655</v>
      </c>
    </row>
    <row r="52" spans="1:6" ht="15.75" x14ac:dyDescent="0.25">
      <c r="A52" s="73" t="s">
        <v>94</v>
      </c>
      <c r="B52" s="235" t="s">
        <v>656</v>
      </c>
      <c r="C52" s="1" t="s">
        <v>95</v>
      </c>
      <c r="E52" s="148" t="s">
        <v>503</v>
      </c>
      <c r="F52" s="235" t="s">
        <v>656</v>
      </c>
    </row>
    <row r="53" spans="1:6" ht="15.75" x14ac:dyDescent="0.25">
      <c r="A53" s="73" t="s">
        <v>96</v>
      </c>
      <c r="B53" s="235" t="s">
        <v>657</v>
      </c>
      <c r="C53" s="1" t="s">
        <v>97</v>
      </c>
      <c r="E53" s="148" t="s">
        <v>505</v>
      </c>
      <c r="F53" s="235" t="s">
        <v>657</v>
      </c>
    </row>
    <row r="54" spans="1:6" ht="15.75" x14ac:dyDescent="0.25">
      <c r="A54" s="73" t="s">
        <v>98</v>
      </c>
      <c r="B54" s="235" t="s">
        <v>658</v>
      </c>
      <c r="C54" s="1" t="s">
        <v>99</v>
      </c>
      <c r="E54" s="148" t="s">
        <v>507</v>
      </c>
      <c r="F54" s="235" t="s">
        <v>658</v>
      </c>
    </row>
    <row r="55" spans="1:6" ht="15.75" x14ac:dyDescent="0.25">
      <c r="A55" s="73" t="s">
        <v>100</v>
      </c>
      <c r="B55" s="235" t="s">
        <v>659</v>
      </c>
      <c r="C55" s="1" t="s">
        <v>101</v>
      </c>
      <c r="E55" s="148" t="s">
        <v>270</v>
      </c>
      <c r="F55" s="235" t="s">
        <v>659</v>
      </c>
    </row>
    <row r="56" spans="1:6" ht="15.75" x14ac:dyDescent="0.25">
      <c r="A56" s="73" t="s">
        <v>102</v>
      </c>
      <c r="B56" s="235" t="s">
        <v>660</v>
      </c>
      <c r="C56" s="1" t="s">
        <v>103</v>
      </c>
      <c r="E56" s="148" t="s">
        <v>264</v>
      </c>
      <c r="F56" s="235" t="s">
        <v>660</v>
      </c>
    </row>
    <row r="57" spans="1:6" ht="15.75" x14ac:dyDescent="0.25">
      <c r="A57" s="73" t="s">
        <v>104</v>
      </c>
      <c r="B57" s="235" t="s">
        <v>661</v>
      </c>
      <c r="C57" s="1" t="s">
        <v>105</v>
      </c>
      <c r="E57" s="148" t="s">
        <v>276</v>
      </c>
      <c r="F57" s="235" t="s">
        <v>661</v>
      </c>
    </row>
    <row r="58" spans="1:6" ht="15.75" x14ac:dyDescent="0.25">
      <c r="A58" s="73" t="s">
        <v>106</v>
      </c>
      <c r="B58" s="235" t="s">
        <v>662</v>
      </c>
      <c r="C58" s="1" t="s">
        <v>107</v>
      </c>
      <c r="E58" s="148" t="s">
        <v>512</v>
      </c>
      <c r="F58" s="235" t="s">
        <v>662</v>
      </c>
    </row>
    <row r="59" spans="1:6" ht="15.75" x14ac:dyDescent="0.25">
      <c r="A59" s="73" t="s">
        <v>108</v>
      </c>
      <c r="B59" s="235" t="s">
        <v>663</v>
      </c>
      <c r="C59" s="1" t="s">
        <v>109</v>
      </c>
      <c r="E59" s="148" t="s">
        <v>515</v>
      </c>
      <c r="F59" s="235" t="s">
        <v>663</v>
      </c>
    </row>
    <row r="60" spans="1:6" ht="15.75" x14ac:dyDescent="0.25">
      <c r="A60" s="73" t="s">
        <v>110</v>
      </c>
      <c r="B60" s="235" t="s">
        <v>664</v>
      </c>
      <c r="C60" s="1" t="s">
        <v>111</v>
      </c>
      <c r="E60" s="148" t="s">
        <v>274</v>
      </c>
      <c r="F60" s="235" t="s">
        <v>664</v>
      </c>
    </row>
    <row r="61" spans="1:6" ht="15.75" x14ac:dyDescent="0.25">
      <c r="A61" s="73" t="s">
        <v>112</v>
      </c>
      <c r="B61" s="235" t="s">
        <v>665</v>
      </c>
      <c r="C61" s="1" t="s">
        <v>113</v>
      </c>
      <c r="E61" s="148" t="s">
        <v>518</v>
      </c>
      <c r="F61" s="235" t="s">
        <v>665</v>
      </c>
    </row>
    <row r="62" spans="1:6" ht="15.75" x14ac:dyDescent="0.25">
      <c r="A62" s="73" t="s">
        <v>114</v>
      </c>
      <c r="B62" s="235" t="s">
        <v>666</v>
      </c>
      <c r="C62" s="1" t="s">
        <v>115</v>
      </c>
      <c r="E62" s="148" t="s">
        <v>520</v>
      </c>
      <c r="F62" s="235" t="s">
        <v>666</v>
      </c>
    </row>
    <row r="63" spans="1:6" ht="15.75" x14ac:dyDescent="0.25">
      <c r="A63" s="73" t="s">
        <v>116</v>
      </c>
      <c r="B63" s="235" t="s">
        <v>667</v>
      </c>
      <c r="C63" s="1" t="s">
        <v>117</v>
      </c>
      <c r="E63" s="148" t="s">
        <v>522</v>
      </c>
      <c r="F63" s="235" t="s">
        <v>667</v>
      </c>
    </row>
    <row r="64" spans="1:6" ht="15.75" x14ac:dyDescent="0.25">
      <c r="A64" s="73" t="s">
        <v>118</v>
      </c>
      <c r="B64" s="235" t="s">
        <v>668</v>
      </c>
      <c r="C64" s="1" t="s">
        <v>119</v>
      </c>
      <c r="E64" s="148" t="s">
        <v>524</v>
      </c>
      <c r="F64" s="235" t="s">
        <v>668</v>
      </c>
    </row>
    <row r="65" spans="1:6" ht="15.75" x14ac:dyDescent="0.25">
      <c r="A65" s="73" t="s">
        <v>120</v>
      </c>
      <c r="B65" s="235" t="s">
        <v>669</v>
      </c>
      <c r="C65" s="1" t="s">
        <v>121</v>
      </c>
      <c r="E65" s="148" t="s">
        <v>526</v>
      </c>
      <c r="F65" s="235" t="s">
        <v>669</v>
      </c>
    </row>
    <row r="66" spans="1:6" ht="15.75" x14ac:dyDescent="0.25">
      <c r="A66" s="73" t="s">
        <v>122</v>
      </c>
      <c r="B66" s="235" t="s">
        <v>670</v>
      </c>
      <c r="C66" s="1" t="s">
        <v>123</v>
      </c>
      <c r="E66" s="148" t="s">
        <v>528</v>
      </c>
      <c r="F66" s="235" t="s">
        <v>670</v>
      </c>
    </row>
    <row r="67" spans="1:6" ht="15.75" x14ac:dyDescent="0.25">
      <c r="A67" s="73" t="s">
        <v>124</v>
      </c>
      <c r="B67" s="235" t="s">
        <v>671</v>
      </c>
      <c r="C67" s="1" t="s">
        <v>125</v>
      </c>
      <c r="E67" s="148" t="s">
        <v>530</v>
      </c>
      <c r="F67" s="235" t="s">
        <v>671</v>
      </c>
    </row>
    <row r="68" spans="1:6" ht="15.75" x14ac:dyDescent="0.25">
      <c r="A68" s="73" t="s">
        <v>126</v>
      </c>
      <c r="B68" s="235"/>
      <c r="C68" s="1" t="s">
        <v>127</v>
      </c>
      <c r="E68" s="148"/>
      <c r="F68" s="235"/>
    </row>
    <row r="69" spans="1:6" ht="15.75" x14ac:dyDescent="0.25">
      <c r="A69" s="51" t="s">
        <v>313</v>
      </c>
      <c r="B69" s="235">
        <v>6825</v>
      </c>
      <c r="C69" s="1" t="s">
        <v>314</v>
      </c>
      <c r="E69" s="148" t="s">
        <v>672</v>
      </c>
      <c r="F69" s="235">
        <v>6825</v>
      </c>
    </row>
    <row r="70" spans="1:6" ht="15.75" x14ac:dyDescent="0.25">
      <c r="A70" s="51" t="s">
        <v>344</v>
      </c>
      <c r="B70" s="235"/>
      <c r="C70" s="1" t="s">
        <v>341</v>
      </c>
      <c r="E70" s="148"/>
      <c r="F70" s="235"/>
    </row>
    <row r="71" spans="1:6" ht="15.75" x14ac:dyDescent="0.25">
      <c r="A71" s="73" t="s">
        <v>128</v>
      </c>
      <c r="B71" s="235" t="s">
        <v>673</v>
      </c>
      <c r="C71" s="1" t="s">
        <v>129</v>
      </c>
      <c r="E71" s="148" t="s">
        <v>535</v>
      </c>
      <c r="F71" s="235" t="s">
        <v>673</v>
      </c>
    </row>
    <row r="72" spans="1:6" ht="15.75" x14ac:dyDescent="0.25">
      <c r="A72" s="73" t="s">
        <v>342</v>
      </c>
      <c r="B72" s="235" t="s">
        <v>674</v>
      </c>
      <c r="C72" s="1" t="s">
        <v>343</v>
      </c>
      <c r="E72" s="148" t="s">
        <v>347</v>
      </c>
      <c r="F72" s="235" t="s">
        <v>674</v>
      </c>
    </row>
    <row r="73" spans="1:6" ht="15.75" x14ac:dyDescent="0.25">
      <c r="A73" s="73" t="s">
        <v>130</v>
      </c>
      <c r="B73" s="235" t="s">
        <v>675</v>
      </c>
      <c r="C73" s="1" t="s">
        <v>131</v>
      </c>
      <c r="E73" s="148" t="s">
        <v>538</v>
      </c>
      <c r="F73" s="235" t="s">
        <v>675</v>
      </c>
    </row>
    <row r="74" spans="1:6" ht="15.75" x14ac:dyDescent="0.25">
      <c r="A74" s="98" t="s">
        <v>132</v>
      </c>
      <c r="B74" s="235" t="s">
        <v>676</v>
      </c>
      <c r="C74" s="100" t="s">
        <v>133</v>
      </c>
      <c r="E74" s="148" t="s">
        <v>538</v>
      </c>
      <c r="F74" s="235" t="s">
        <v>676</v>
      </c>
    </row>
    <row r="75" spans="1:6" ht="15.75" x14ac:dyDescent="0.25">
      <c r="A75" s="98" t="s">
        <v>134</v>
      </c>
      <c r="B75" s="235" t="s">
        <v>677</v>
      </c>
      <c r="C75" s="100" t="s">
        <v>135</v>
      </c>
      <c r="E75" s="148" t="s">
        <v>541</v>
      </c>
      <c r="F75" s="235" t="s">
        <v>677</v>
      </c>
    </row>
    <row r="76" spans="1:6" ht="15.75" x14ac:dyDescent="0.25">
      <c r="A76" s="73" t="s">
        <v>136</v>
      </c>
      <c r="B76" s="235" t="s">
        <v>678</v>
      </c>
      <c r="C76" s="1" t="s">
        <v>137</v>
      </c>
      <c r="E76" s="148" t="s">
        <v>541</v>
      </c>
      <c r="F76" s="235" t="s">
        <v>678</v>
      </c>
    </row>
    <row r="77" spans="1:6" ht="15.75" x14ac:dyDescent="0.25">
      <c r="A77" s="73" t="s">
        <v>318</v>
      </c>
      <c r="B77" s="235" t="s">
        <v>679</v>
      </c>
      <c r="C77" s="1" t="s">
        <v>317</v>
      </c>
      <c r="E77" s="148" t="s">
        <v>544</v>
      </c>
      <c r="F77" s="235" t="s">
        <v>679</v>
      </c>
    </row>
    <row r="78" spans="1:6" ht="15.75" x14ac:dyDescent="0.25">
      <c r="A78" s="73" t="s">
        <v>316</v>
      </c>
      <c r="B78" s="235">
        <v>8025</v>
      </c>
      <c r="C78" s="1" t="s">
        <v>315</v>
      </c>
      <c r="E78" s="148" t="s">
        <v>680</v>
      </c>
      <c r="F78" s="235">
        <v>8025</v>
      </c>
    </row>
    <row r="79" spans="1:6" ht="15.75" x14ac:dyDescent="0.25">
      <c r="A79" s="73" t="s">
        <v>138</v>
      </c>
      <c r="B79" s="235" t="s">
        <v>681</v>
      </c>
      <c r="C79" s="1" t="s">
        <v>139</v>
      </c>
      <c r="E79" s="148" t="s">
        <v>548</v>
      </c>
      <c r="F79" s="235" t="s">
        <v>681</v>
      </c>
    </row>
    <row r="80" spans="1:6" ht="15.75" x14ac:dyDescent="0.25">
      <c r="A80" s="73" t="s">
        <v>353</v>
      </c>
      <c r="B80" s="235"/>
      <c r="C80" s="1" t="s">
        <v>351</v>
      </c>
      <c r="E80" s="148"/>
      <c r="F80" s="235"/>
    </row>
    <row r="81" spans="1:6" ht="15.75" x14ac:dyDescent="0.25">
      <c r="A81" s="73" t="s">
        <v>330</v>
      </c>
      <c r="B81" s="235"/>
      <c r="C81" s="1" t="s">
        <v>331</v>
      </c>
      <c r="E81" s="148"/>
      <c r="F81" s="235"/>
    </row>
    <row r="82" spans="1:6" ht="15.75" x14ac:dyDescent="0.25">
      <c r="A82" s="73" t="s">
        <v>140</v>
      </c>
      <c r="B82" s="235" t="s">
        <v>682</v>
      </c>
      <c r="C82" s="1" t="s">
        <v>141</v>
      </c>
      <c r="E82" s="148" t="s">
        <v>553</v>
      </c>
      <c r="F82" s="235" t="s">
        <v>682</v>
      </c>
    </row>
    <row r="83" spans="1:6" ht="15.75" x14ac:dyDescent="0.25">
      <c r="A83" s="73" t="s">
        <v>142</v>
      </c>
      <c r="B83" s="235" t="s">
        <v>683</v>
      </c>
      <c r="C83" s="1" t="s">
        <v>143</v>
      </c>
      <c r="E83" s="148" t="s">
        <v>555</v>
      </c>
      <c r="F83" s="235" t="s">
        <v>683</v>
      </c>
    </row>
    <row r="84" spans="1:6" ht="15.75" x14ac:dyDescent="0.25">
      <c r="A84" s="73" t="s">
        <v>144</v>
      </c>
      <c r="B84" s="235" t="s">
        <v>684</v>
      </c>
      <c r="C84" s="1" t="s">
        <v>145</v>
      </c>
      <c r="E84" s="148" t="s">
        <v>557</v>
      </c>
      <c r="F84" s="235" t="s">
        <v>684</v>
      </c>
    </row>
    <row r="85" spans="1:6" ht="15.75" x14ac:dyDescent="0.25">
      <c r="A85" s="73" t="s">
        <v>146</v>
      </c>
      <c r="B85" s="235" t="s">
        <v>685</v>
      </c>
      <c r="C85" s="1" t="s">
        <v>147</v>
      </c>
      <c r="E85" s="148" t="s">
        <v>559</v>
      </c>
      <c r="F85" s="235" t="s">
        <v>685</v>
      </c>
    </row>
    <row r="86" spans="1:6" ht="15.75" x14ac:dyDescent="0.25">
      <c r="A86" s="73" t="s">
        <v>148</v>
      </c>
      <c r="B86" s="235" t="s">
        <v>686</v>
      </c>
      <c r="C86" s="1" t="s">
        <v>149</v>
      </c>
      <c r="E86" s="148" t="s">
        <v>561</v>
      </c>
      <c r="F86" s="235" t="s">
        <v>686</v>
      </c>
    </row>
    <row r="87" spans="1:6" ht="15.75" x14ac:dyDescent="0.25">
      <c r="A87" s="73" t="s">
        <v>150</v>
      </c>
      <c r="B87" s="235" t="s">
        <v>687</v>
      </c>
      <c r="C87" s="1" t="s">
        <v>151</v>
      </c>
      <c r="E87" s="148" t="s">
        <v>563</v>
      </c>
      <c r="F87" s="235" t="s">
        <v>687</v>
      </c>
    </row>
    <row r="88" spans="1:6" ht="15.75" x14ac:dyDescent="0.25">
      <c r="A88" s="73" t="s">
        <v>152</v>
      </c>
      <c r="B88" s="235" t="s">
        <v>688</v>
      </c>
      <c r="C88" s="1" t="s">
        <v>153</v>
      </c>
      <c r="E88" s="148" t="s">
        <v>566</v>
      </c>
      <c r="F88" s="235" t="s">
        <v>688</v>
      </c>
    </row>
    <row r="89" spans="1:6" ht="15.75" x14ac:dyDescent="0.25">
      <c r="A89" s="73" t="s">
        <v>154</v>
      </c>
      <c r="B89" s="235" t="s">
        <v>689</v>
      </c>
      <c r="C89" s="1" t="s">
        <v>155</v>
      </c>
      <c r="E89" s="148" t="s">
        <v>566</v>
      </c>
      <c r="F89" s="235" t="s">
        <v>689</v>
      </c>
    </row>
    <row r="90" spans="1:6" ht="15.75" x14ac:dyDescent="0.25">
      <c r="B90" s="235"/>
      <c r="E90" s="148"/>
      <c r="F90" s="235"/>
    </row>
    <row r="91" spans="1:6" ht="15.75" x14ac:dyDescent="0.25">
      <c r="B91" s="235"/>
      <c r="E91" s="148"/>
      <c r="F91" s="2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35"/>
  <sheetViews>
    <sheetView tabSelected="1" zoomScaleNormal="100" zoomScaleSheetLayoutView="120" workbookViewId="0">
      <selection activeCell="A29" sqref="A29:D30"/>
    </sheetView>
  </sheetViews>
  <sheetFormatPr defaultRowHeight="15" x14ac:dyDescent="0.25"/>
  <cols>
    <col min="1" max="1" width="23.7109375" bestFit="1" customWidth="1"/>
    <col min="2" max="2" width="17.7109375" bestFit="1" customWidth="1"/>
    <col min="3" max="3" width="18.5703125" bestFit="1" customWidth="1"/>
    <col min="4" max="4" width="20.7109375" bestFit="1" customWidth="1"/>
    <col min="5" max="5" width="17.7109375" bestFit="1" customWidth="1"/>
    <col min="6" max="6" width="17.7109375" style="56" bestFit="1" customWidth="1"/>
    <col min="7" max="7" width="19" style="56" customWidth="1"/>
    <col min="8" max="9" width="15" bestFit="1" customWidth="1"/>
    <col min="10" max="10" width="17.7109375" customWidth="1"/>
    <col min="11" max="13" width="15" bestFit="1" customWidth="1"/>
    <col min="14" max="14" width="14" bestFit="1" customWidth="1"/>
    <col min="15" max="15" width="16" bestFit="1" customWidth="1"/>
  </cols>
  <sheetData>
    <row r="4" spans="1:7" x14ac:dyDescent="0.25">
      <c r="A4" s="601" t="s">
        <v>208</v>
      </c>
      <c r="B4" s="601"/>
      <c r="C4" s="601"/>
      <c r="D4" s="601"/>
      <c r="E4" s="601"/>
    </row>
    <row r="5" spans="1:7" x14ac:dyDescent="0.25">
      <c r="A5" s="601" t="s">
        <v>209</v>
      </c>
      <c r="B5" s="601"/>
      <c r="C5" s="601"/>
      <c r="D5" s="601"/>
      <c r="E5" s="601"/>
    </row>
    <row r="6" spans="1:7" x14ac:dyDescent="0.25">
      <c r="A6" s="601" t="s">
        <v>794</v>
      </c>
      <c r="B6" s="601"/>
      <c r="C6" s="601"/>
      <c r="D6" s="601"/>
      <c r="E6" s="601"/>
    </row>
    <row r="7" spans="1:7" ht="15.75" thickBot="1" x14ac:dyDescent="0.3">
      <c r="A7" s="28"/>
      <c r="B7" s="29"/>
      <c r="C7" s="29"/>
      <c r="D7" s="28"/>
      <c r="E7" s="30"/>
    </row>
    <row r="8" spans="1:7" ht="15.75" thickBot="1" x14ac:dyDescent="0.3">
      <c r="A8" s="31" t="s">
        <v>210</v>
      </c>
      <c r="B8" s="32" t="s">
        <v>211</v>
      </c>
      <c r="C8" s="32" t="s">
        <v>193</v>
      </c>
      <c r="D8" s="33" t="s">
        <v>212</v>
      </c>
      <c r="E8" s="34" t="s">
        <v>213</v>
      </c>
    </row>
    <row r="9" spans="1:7" x14ac:dyDescent="0.25">
      <c r="A9" s="15"/>
      <c r="B9" s="27"/>
      <c r="C9" s="27"/>
      <c r="D9" s="15"/>
      <c r="E9" s="35"/>
    </row>
    <row r="10" spans="1:7" ht="15.75" thickBot="1" x14ac:dyDescent="0.3">
      <c r="A10" s="28" t="s">
        <v>214</v>
      </c>
      <c r="B10" s="27"/>
      <c r="C10" s="27"/>
      <c r="D10" s="15"/>
      <c r="E10" s="35"/>
    </row>
    <row r="11" spans="1:7" x14ac:dyDescent="0.25">
      <c r="A11" s="42" t="s">
        <v>215</v>
      </c>
      <c r="B11" s="36">
        <f>297221000+3158000+36700</f>
        <v>300415700</v>
      </c>
      <c r="C11" s="36">
        <v>0</v>
      </c>
      <c r="D11" s="36">
        <f>+B11-C12-C13</f>
        <v>88740180.590000004</v>
      </c>
      <c r="E11" s="37">
        <f>+D11/B11</f>
        <v>0.29539128810511567</v>
      </c>
      <c r="G11" s="244"/>
    </row>
    <row r="12" spans="1:7" x14ac:dyDescent="0.25">
      <c r="A12" s="43" t="s">
        <v>216</v>
      </c>
      <c r="B12" s="40"/>
      <c r="C12" s="40">
        <v>26504714.989999998</v>
      </c>
      <c r="D12" s="40"/>
      <c r="E12" s="41"/>
      <c r="F12" s="247"/>
      <c r="G12" s="246"/>
    </row>
    <row r="13" spans="1:7" x14ac:dyDescent="0.25">
      <c r="A13" s="43" t="s">
        <v>217</v>
      </c>
      <c r="B13" s="40"/>
      <c r="C13" s="40">
        <v>185170804.41999999</v>
      </c>
      <c r="D13" s="40"/>
      <c r="E13" s="41"/>
    </row>
    <row r="14" spans="1:7" x14ac:dyDescent="0.25">
      <c r="A14" s="44" t="s">
        <v>218</v>
      </c>
      <c r="B14" s="26">
        <v>14692000</v>
      </c>
      <c r="C14" s="26">
        <v>16314843.199999999</v>
      </c>
      <c r="D14" s="26">
        <f>+B14-C14</f>
        <v>-1622843.1999999993</v>
      </c>
      <c r="E14" s="25">
        <f>+D14/B14</f>
        <v>-0.11045760958344672</v>
      </c>
    </row>
    <row r="15" spans="1:7" x14ac:dyDescent="0.25">
      <c r="A15" s="44" t="s">
        <v>219</v>
      </c>
      <c r="B15" s="26">
        <v>100070000</v>
      </c>
      <c r="C15" s="26">
        <v>52326022.460000001</v>
      </c>
      <c r="D15" s="26">
        <f>+B15-C15</f>
        <v>47743977.539999999</v>
      </c>
      <c r="E15" s="25">
        <f>+D15/B15</f>
        <v>0.47710580133906266</v>
      </c>
    </row>
    <row r="16" spans="1:7" x14ac:dyDescent="0.25">
      <c r="A16" s="44" t="s">
        <v>220</v>
      </c>
      <c r="B16" s="26"/>
      <c r="C16" s="26">
        <v>0</v>
      </c>
      <c r="D16" s="26"/>
      <c r="E16" s="25"/>
    </row>
    <row r="17" spans="1:10" x14ac:dyDescent="0.25">
      <c r="A17" s="44" t="s">
        <v>221</v>
      </c>
      <c r="B17" s="26">
        <v>0</v>
      </c>
      <c r="C17" s="26">
        <v>0</v>
      </c>
      <c r="D17" s="26"/>
      <c r="E17" s="25"/>
      <c r="F17" s="55"/>
      <c r="G17" s="55"/>
    </row>
    <row r="18" spans="1:10" ht="15.75" thickBot="1" x14ac:dyDescent="0.3">
      <c r="A18" s="46" t="s">
        <v>222</v>
      </c>
      <c r="B18" s="45">
        <v>0</v>
      </c>
      <c r="C18" s="45">
        <v>0</v>
      </c>
      <c r="D18" s="45">
        <f>+B18-C18</f>
        <v>0</v>
      </c>
      <c r="E18" s="586"/>
      <c r="F18" s="55"/>
      <c r="G18" s="55"/>
    </row>
    <row r="19" spans="1:10" ht="15.75" thickBot="1" x14ac:dyDescent="0.3">
      <c r="A19" s="15"/>
      <c r="B19" s="27"/>
      <c r="C19" s="27"/>
      <c r="D19" s="15"/>
      <c r="E19" s="35"/>
      <c r="F19" s="55"/>
      <c r="G19" s="55"/>
    </row>
    <row r="20" spans="1:10" ht="15.75" thickBot="1" x14ac:dyDescent="0.3">
      <c r="A20" s="33" t="s">
        <v>223</v>
      </c>
      <c r="B20" s="24">
        <f>SUM(B11:B18)</f>
        <v>415177700</v>
      </c>
      <c r="C20" s="24">
        <f>SUM(C11:C19)</f>
        <v>280316385.06999999</v>
      </c>
      <c r="D20" s="24">
        <f>SUM(D11:D19)</f>
        <v>134861314.93000001</v>
      </c>
      <c r="E20" s="23">
        <f>+D20/B20</f>
        <v>0.32482793495411727</v>
      </c>
      <c r="F20" s="55"/>
      <c r="G20" s="55"/>
    </row>
    <row r="21" spans="1:10" x14ac:dyDescent="0.25">
      <c r="A21" s="15"/>
      <c r="B21" s="27"/>
      <c r="C21" s="27"/>
      <c r="D21" s="15"/>
      <c r="E21" s="35"/>
      <c r="F21" s="55"/>
      <c r="G21" s="55"/>
    </row>
    <row r="22" spans="1:10" x14ac:dyDescent="0.25">
      <c r="A22" s="15"/>
      <c r="B22" s="27"/>
      <c r="C22" s="27"/>
      <c r="D22" s="15"/>
      <c r="E22" s="35"/>
      <c r="F22" s="55"/>
      <c r="G22" s="55"/>
    </row>
    <row r="23" spans="1:10" ht="15.75" thickBot="1" x14ac:dyDescent="0.3">
      <c r="A23" s="15"/>
      <c r="B23" s="27"/>
      <c r="C23" s="27"/>
      <c r="D23" s="15"/>
      <c r="E23" s="35"/>
      <c r="F23" s="55"/>
      <c r="G23" s="55"/>
    </row>
    <row r="24" spans="1:10" ht="15.75" thickBot="1" x14ac:dyDescent="0.3">
      <c r="A24" s="39" t="s">
        <v>224</v>
      </c>
      <c r="B24" s="24">
        <f>19165857700+950000000+305000000</f>
        <v>20420857700</v>
      </c>
      <c r="C24" s="24">
        <f>'Budget Analysis Report'!U114</f>
        <v>20306867278.220001</v>
      </c>
      <c r="D24" s="24">
        <f>+B24-C24</f>
        <v>113990421.77999878</v>
      </c>
      <c r="E24" s="38">
        <f>+D24/B24</f>
        <v>5.5820584744586304E-3</v>
      </c>
      <c r="F24" s="55"/>
      <c r="G24" s="57"/>
    </row>
    <row r="25" spans="1:10" x14ac:dyDescent="0.25">
      <c r="A25" s="15"/>
      <c r="B25" s="27"/>
      <c r="C25" s="68"/>
      <c r="D25" s="15"/>
      <c r="E25" s="35"/>
      <c r="F25" s="55"/>
      <c r="G25" s="55"/>
    </row>
    <row r="26" spans="1:10" s="68" customFormat="1" x14ac:dyDescent="0.25">
      <c r="A26" s="8"/>
      <c r="B26" s="67"/>
      <c r="F26" s="69"/>
      <c r="G26" s="69"/>
    </row>
    <row r="27" spans="1:10" s="68" customFormat="1" x14ac:dyDescent="0.25">
      <c r="A27" s="8"/>
      <c r="F27" s="69"/>
      <c r="G27" s="67"/>
    </row>
    <row r="28" spans="1:10" s="68" customFormat="1" x14ac:dyDescent="0.25">
      <c r="A28" s="8"/>
      <c r="C28" s="70"/>
      <c r="D28" s="70"/>
      <c r="E28" s="70"/>
      <c r="F28" s="69"/>
      <c r="G28" s="67"/>
    </row>
    <row r="29" spans="1:10" s="68" customFormat="1" x14ac:dyDescent="0.25">
      <c r="A29" s="8"/>
      <c r="B29" s="522"/>
      <c r="C29" s="523"/>
      <c r="F29" s="69"/>
      <c r="G29" s="57"/>
      <c r="H29"/>
      <c r="I29"/>
      <c r="J29"/>
    </row>
    <row r="30" spans="1:10" s="68" customFormat="1" x14ac:dyDescent="0.25">
      <c r="F30" s="69"/>
      <c r="G30" s="67"/>
    </row>
    <row r="31" spans="1:10" s="68" customFormat="1" x14ac:dyDescent="0.25">
      <c r="A31" s="8"/>
      <c r="B31" s="71"/>
      <c r="C31" s="71"/>
      <c r="D31" s="71"/>
      <c r="E31" s="71"/>
      <c r="F31" s="71"/>
      <c r="G31" s="71"/>
    </row>
    <row r="32" spans="1:10" x14ac:dyDescent="0.25">
      <c r="J32" s="56"/>
    </row>
    <row r="33" spans="10:10" x14ac:dyDescent="0.25">
      <c r="J33" s="56"/>
    </row>
    <row r="34" spans="10:10" x14ac:dyDescent="0.25">
      <c r="J34" s="56"/>
    </row>
    <row r="35" spans="10:10" x14ac:dyDescent="0.25">
      <c r="J35" s="56"/>
    </row>
  </sheetData>
  <mergeCells count="3">
    <mergeCell ref="A4:E4"/>
    <mergeCell ref="A5:E5"/>
    <mergeCell ref="A6:E6"/>
  </mergeCells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view="pageBreakPreview" zoomScaleNormal="100" zoomScaleSheetLayoutView="100" workbookViewId="0">
      <selection activeCell="D24" sqref="D24"/>
    </sheetView>
  </sheetViews>
  <sheetFormatPr defaultRowHeight="15" x14ac:dyDescent="0.25"/>
  <cols>
    <col min="1" max="1" width="9.28515625"/>
    <col min="2" max="2" width="20.7109375" customWidth="1"/>
    <col min="3" max="3" width="18.7109375" bestFit="1" customWidth="1"/>
    <col min="4" max="4" width="12.5703125" customWidth="1"/>
    <col min="5" max="5" width="17.7109375" bestFit="1" customWidth="1"/>
    <col min="7" max="7" width="16.28515625" bestFit="1" customWidth="1"/>
    <col min="8" max="8" width="10.7109375" customWidth="1"/>
    <col min="9" max="9" width="17.5703125" hidden="1" customWidth="1"/>
    <col min="10" max="10" width="21.7109375" hidden="1" customWidth="1"/>
    <col min="11" max="11" width="34" customWidth="1"/>
    <col min="12" max="12" width="14.42578125" customWidth="1"/>
  </cols>
  <sheetData>
    <row r="1" spans="2:12" x14ac:dyDescent="0.25">
      <c r="B1" s="601" t="s">
        <v>191</v>
      </c>
      <c r="C1" s="601"/>
      <c r="D1" s="601"/>
      <c r="E1" s="601"/>
    </row>
    <row r="2" spans="2:12" x14ac:dyDescent="0.25">
      <c r="B2" s="601" t="s">
        <v>192</v>
      </c>
      <c r="C2" s="601"/>
      <c r="D2" s="601"/>
      <c r="E2" s="601"/>
    </row>
    <row r="3" spans="2:12" x14ac:dyDescent="0.25">
      <c r="B3" s="601" t="s">
        <v>792</v>
      </c>
      <c r="C3" s="601"/>
      <c r="D3" s="601"/>
      <c r="E3" s="601"/>
    </row>
    <row r="5" spans="2:12" x14ac:dyDescent="0.25">
      <c r="B5" s="15"/>
      <c r="C5" s="15"/>
      <c r="D5" s="15"/>
      <c r="E5" s="58"/>
    </row>
    <row r="6" spans="2:12" ht="15.75" thickBot="1" x14ac:dyDescent="0.3">
      <c r="B6" s="15"/>
      <c r="C6" s="15"/>
      <c r="D6" s="15"/>
      <c r="E6" s="15"/>
    </row>
    <row r="7" spans="2:12" ht="15.75" thickBot="1" x14ac:dyDescent="0.3">
      <c r="B7" s="65"/>
      <c r="C7" s="33" t="s">
        <v>193</v>
      </c>
      <c r="D7" s="33" t="s">
        <v>194</v>
      </c>
      <c r="E7" s="65"/>
    </row>
    <row r="8" spans="2:12" x14ac:dyDescent="0.25">
      <c r="B8" s="64">
        <v>45474</v>
      </c>
      <c r="C8" s="66">
        <f>'Budget Analysis Report'!C114</f>
        <v>1108701665.9799998</v>
      </c>
      <c r="D8" s="59">
        <f>+'SUMMARY BY COS'!C123</f>
        <v>1482487</v>
      </c>
      <c r="E8" s="60" t="s">
        <v>195</v>
      </c>
      <c r="G8" s="309"/>
      <c r="H8" s="309"/>
      <c r="I8" s="309"/>
      <c r="J8" s="309"/>
      <c r="K8" s="309"/>
      <c r="L8" s="309"/>
    </row>
    <row r="9" spans="2:12" x14ac:dyDescent="0.25">
      <c r="B9" s="64">
        <v>45505</v>
      </c>
      <c r="C9" s="61">
        <f>'Budget Analysis Report'!D114</f>
        <v>2026834830.9399998</v>
      </c>
      <c r="D9" s="62">
        <f>+'SUMMARY BY COS'!D123</f>
        <v>1481432</v>
      </c>
      <c r="E9" s="63" t="s">
        <v>195</v>
      </c>
    </row>
    <row r="10" spans="2:12" x14ac:dyDescent="0.25">
      <c r="B10" s="64">
        <v>45536</v>
      </c>
      <c r="C10" s="61">
        <f>'Budget Analysis Report'!E114</f>
        <v>1418324032.3599999</v>
      </c>
      <c r="D10" s="62">
        <f>+'SUMMARY BY COS'!E123</f>
        <v>1477512</v>
      </c>
      <c r="E10" s="63" t="s">
        <v>195</v>
      </c>
    </row>
    <row r="11" spans="2:12" x14ac:dyDescent="0.25">
      <c r="B11" s="64">
        <v>45566</v>
      </c>
      <c r="C11" s="61">
        <f>'Budget Analysis Report'!F114</f>
        <v>1581856726.5900002</v>
      </c>
      <c r="D11" s="62">
        <f>+'SUMMARY BY COS'!F123</f>
        <v>1476896</v>
      </c>
      <c r="E11" s="63" t="s">
        <v>195</v>
      </c>
    </row>
    <row r="12" spans="2:12" x14ac:dyDescent="0.25">
      <c r="B12" s="64">
        <v>45597</v>
      </c>
      <c r="C12" s="61">
        <f>'Budget Analysis Report'!G114</f>
        <v>2349401645.4899998</v>
      </c>
      <c r="D12" s="62">
        <f>+'SUMMARY BY COS'!G123</f>
        <v>1478043</v>
      </c>
      <c r="E12" s="63" t="s">
        <v>195</v>
      </c>
    </row>
    <row r="13" spans="2:12" x14ac:dyDescent="0.25">
      <c r="B13" s="64">
        <v>45627</v>
      </c>
      <c r="C13" s="61">
        <f>'Budget Analysis Report'!H114</f>
        <v>1504913228.2499998</v>
      </c>
      <c r="D13" s="62">
        <f>+'SUMMARY BY COS'!H123</f>
        <v>1471300</v>
      </c>
      <c r="E13" s="63" t="s">
        <v>195</v>
      </c>
    </row>
    <row r="14" spans="2:12" x14ac:dyDescent="0.25">
      <c r="B14" s="64">
        <v>45658</v>
      </c>
      <c r="C14" s="61">
        <f>'Budget Analysis Report'!I114</f>
        <v>1222173673.3299999</v>
      </c>
      <c r="D14" s="62">
        <f>+'SUMMARY BY COS'!I123</f>
        <v>1471113</v>
      </c>
      <c r="E14" s="63" t="s">
        <v>195</v>
      </c>
    </row>
    <row r="15" spans="2:12" x14ac:dyDescent="0.25">
      <c r="B15" s="64">
        <v>45689</v>
      </c>
      <c r="C15" s="61">
        <f>'Budget Analysis Report'!J114</f>
        <v>2107054094.3400002</v>
      </c>
      <c r="D15" s="62">
        <f>+'SUMMARY BY COS'!J123</f>
        <v>1470236</v>
      </c>
      <c r="E15" s="63" t="s">
        <v>195</v>
      </c>
    </row>
    <row r="16" spans="2:12" x14ac:dyDescent="0.25">
      <c r="B16" s="64">
        <v>45717</v>
      </c>
      <c r="C16" s="61">
        <f>'Budget Analysis Report'!K114</f>
        <v>1521874101.6700001</v>
      </c>
      <c r="D16" s="62">
        <f>+'SUMMARY BY COS'!K123</f>
        <v>1469717</v>
      </c>
      <c r="E16" s="63" t="s">
        <v>195</v>
      </c>
    </row>
    <row r="17" spans="2:5" x14ac:dyDescent="0.25">
      <c r="B17" s="64">
        <v>45748</v>
      </c>
      <c r="C17" s="61">
        <f>'Budget Analysis Report'!L114</f>
        <v>1500111413.77</v>
      </c>
      <c r="D17" s="62">
        <f>+'SUMMARY BY COS'!L123</f>
        <v>1470526</v>
      </c>
      <c r="E17" s="63" t="s">
        <v>195</v>
      </c>
    </row>
    <row r="18" spans="2:5" x14ac:dyDescent="0.25">
      <c r="B18" s="64">
        <v>45778</v>
      </c>
      <c r="C18" s="61">
        <f>'Budget Analysis Report'!M114</f>
        <v>2235355910.3599997</v>
      </c>
      <c r="D18" s="62">
        <f>+'SUMMARY BY COS'!M123</f>
        <v>1467328</v>
      </c>
      <c r="E18" s="63" t="s">
        <v>195</v>
      </c>
    </row>
    <row r="19" spans="2:5" x14ac:dyDescent="0.25">
      <c r="B19" s="64">
        <v>45809</v>
      </c>
      <c r="C19" s="61">
        <f>'Budget Analysis Report'!N114</f>
        <v>1730265955.1399999</v>
      </c>
      <c r="D19" s="62">
        <f>+'SUMMARY BY COS'!N123</f>
        <v>1461392</v>
      </c>
      <c r="E19" s="63" t="s">
        <v>195</v>
      </c>
    </row>
    <row r="20" spans="2:5" x14ac:dyDescent="0.25">
      <c r="B20" s="15"/>
      <c r="C20" s="15"/>
      <c r="D20" s="15"/>
      <c r="E20" s="15" t="s">
        <v>196</v>
      </c>
    </row>
    <row r="21" spans="2:5" ht="15.75" thickBot="1" x14ac:dyDescent="0.3">
      <c r="B21" s="15"/>
      <c r="C21" s="15"/>
      <c r="D21" s="15"/>
      <c r="E21" s="16" t="s">
        <v>197</v>
      </c>
    </row>
    <row r="22" spans="2:5" ht="15.75" thickBot="1" x14ac:dyDescent="0.3">
      <c r="B22" s="20" t="s">
        <v>198</v>
      </c>
      <c r="C22" s="17">
        <f>SUM(C8:C19)</f>
        <v>20306867278.219997</v>
      </c>
      <c r="D22" s="18">
        <f>SUM(D8:D19)</f>
        <v>17677982</v>
      </c>
      <c r="E22" s="19">
        <f>+C22/D22</f>
        <v>1148.709579985996</v>
      </c>
    </row>
    <row r="23" spans="2:5" ht="15.75" thickBot="1" x14ac:dyDescent="0.3">
      <c r="B23" s="20" t="s">
        <v>793</v>
      </c>
      <c r="C23" s="24">
        <f>'Actual to Budget'!B24</f>
        <v>20420857700</v>
      </c>
      <c r="D23" s="18">
        <v>1543476</v>
      </c>
      <c r="E23" s="19">
        <f>+C23/D23/12</f>
        <v>1102.5361856398588</v>
      </c>
    </row>
    <row r="24" spans="2:5" x14ac:dyDescent="0.25">
      <c r="B24" s="15"/>
      <c r="C24" s="21"/>
      <c r="D24" s="15"/>
      <c r="E24" s="15"/>
    </row>
    <row r="25" spans="2:5" x14ac:dyDescent="0.25">
      <c r="C25" s="242"/>
    </row>
    <row r="35" spans="3:3" x14ac:dyDescent="0.25">
      <c r="C35" s="56"/>
    </row>
  </sheetData>
  <mergeCells count="3">
    <mergeCell ref="B1:E1"/>
    <mergeCell ref="B2:E2"/>
    <mergeCell ref="B3:E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F147"/>
  <sheetViews>
    <sheetView zoomScaleNormal="100" workbookViewId="0">
      <pane xSplit="2" ySplit="1" topLeftCell="E76" activePane="bottomRight" state="frozen"/>
      <selection pane="topRight" activeCell="C1" sqref="C1"/>
      <selection pane="bottomLeft" activeCell="A3" sqref="A3"/>
      <selection pane="bottomRight" activeCell="L106" sqref="L106"/>
    </sheetView>
  </sheetViews>
  <sheetFormatPr defaultColWidth="9.28515625" defaultRowHeight="15" x14ac:dyDescent="0.25"/>
  <cols>
    <col min="1" max="1" width="60.7109375" customWidth="1"/>
    <col min="2" max="2" width="12.7109375" style="94" customWidth="1"/>
    <col min="3" max="4" width="21.28515625" customWidth="1"/>
    <col min="5" max="5" width="22" customWidth="1"/>
    <col min="6" max="6" width="19.5703125" customWidth="1"/>
    <col min="7" max="7" width="18.42578125" customWidth="1"/>
    <col min="8" max="8" width="18.5703125" customWidth="1"/>
    <col min="9" max="10" width="17.85546875" customWidth="1"/>
    <col min="11" max="11" width="18.5703125" customWidth="1"/>
    <col min="12" max="12" width="19" customWidth="1"/>
    <col min="13" max="14" width="18.140625" customWidth="1"/>
    <col min="15" max="15" width="22.7109375" customWidth="1"/>
    <col min="16" max="16" width="23" customWidth="1"/>
    <col min="17" max="17" width="22.7109375" customWidth="1"/>
  </cols>
  <sheetData>
    <row r="1" spans="1:17" x14ac:dyDescent="0.25">
      <c r="A1" s="82" t="s">
        <v>183</v>
      </c>
      <c r="B1" s="83"/>
      <c r="C1" s="6" t="s">
        <v>167</v>
      </c>
      <c r="D1" s="6" t="s">
        <v>168</v>
      </c>
      <c r="E1" s="6" t="s">
        <v>169</v>
      </c>
      <c r="F1" s="6" t="s">
        <v>170</v>
      </c>
      <c r="G1" s="6" t="s">
        <v>171</v>
      </c>
      <c r="H1" s="6" t="s">
        <v>172</v>
      </c>
      <c r="I1" s="6" t="s">
        <v>173</v>
      </c>
      <c r="J1" s="6" t="s">
        <v>174</v>
      </c>
      <c r="K1" s="6" t="s">
        <v>175</v>
      </c>
      <c r="L1" s="6" t="s">
        <v>176</v>
      </c>
      <c r="M1" s="6" t="s">
        <v>177</v>
      </c>
      <c r="N1" s="87" t="s">
        <v>178</v>
      </c>
      <c r="O1" s="6" t="s">
        <v>184</v>
      </c>
    </row>
    <row r="2" spans="1:17" x14ac:dyDescent="0.25">
      <c r="A2" s="3" t="s">
        <v>0</v>
      </c>
      <c r="B2" s="5"/>
      <c r="C2" s="72">
        <f>+MAP!C2+ACA!C2+MCHIP!C2+SCHIP!C2</f>
        <v>353615.64</v>
      </c>
      <c r="D2" s="72">
        <f>+MAP!D2+ACA!D2+MCHIP!D2+SCHIP!D2</f>
        <v>406169.88</v>
      </c>
      <c r="E2" s="72">
        <f>+MAP!E2+ACA!E2+MCHIP!E2+SCHIP!E2</f>
        <v>358997.94999999995</v>
      </c>
      <c r="F2" s="72">
        <f>+MAP!F2+ACA!F2+MCHIP!F2+SCHIP!F2</f>
        <v>356912.50999999995</v>
      </c>
      <c r="G2" s="72">
        <f>+MAP!G2+ACA!G2+MCHIP!G2+SCHIP!G2</f>
        <v>417274.98</v>
      </c>
      <c r="H2" s="72">
        <f>+MAP!H2+ACA!H2+MCHIP!H2+SCHIP!H2</f>
        <v>363579.45999999996</v>
      </c>
      <c r="I2" s="72">
        <f>+MAP!I2+ACA!I2+MCHIP!I2+SCHIP!I2</f>
        <v>389175.19</v>
      </c>
      <c r="J2" s="72">
        <f>+MAP!J2+ACA!J2+MCHIP!J2+SCHIP!J2</f>
        <v>368670.36</v>
      </c>
      <c r="K2" s="72">
        <f>+MAP!K2+ACA!K2+MCHIP!K2+SCHIP!K2</f>
        <v>403953.51999999996</v>
      </c>
      <c r="L2" s="72">
        <f>+MAP!L2+ACA!L2+MCHIP!L2+SCHIP!L2</f>
        <v>378236.84</v>
      </c>
      <c r="M2" s="72">
        <f>+MAP!M2+ACA!M2+MCHIP!M2+SCHIP!M2</f>
        <v>442136.44</v>
      </c>
      <c r="N2" s="72">
        <f>+MAP!N2+ACA!N2+MCHIP!N2+SCHIP!N2</f>
        <v>382817.65</v>
      </c>
      <c r="O2" s="72">
        <f>SUM(C2:N2)</f>
        <v>4621540.42</v>
      </c>
      <c r="P2" s="85"/>
      <c r="Q2" s="85"/>
    </row>
    <row r="3" spans="1:17" x14ac:dyDescent="0.25">
      <c r="A3" s="4" t="s">
        <v>1</v>
      </c>
      <c r="B3" s="86" t="s">
        <v>2</v>
      </c>
      <c r="C3" s="72">
        <f>+MAP!C3+ACA!C3+MCHIP!C3+SCHIP!C3</f>
        <v>12628888.379999999</v>
      </c>
      <c r="D3" s="72">
        <f>+MAP!D3+ACA!D3+MCHIP!D3+SCHIP!D3</f>
        <v>21737822.899999999</v>
      </c>
      <c r="E3" s="72">
        <f>+MAP!E3+ACA!E3+MCHIP!E3+SCHIP!E3</f>
        <v>11696381.51</v>
      </c>
      <c r="F3" s="72">
        <f>+MAP!F3+ACA!F3+MCHIP!F3+SCHIP!F3</f>
        <v>349159501.75</v>
      </c>
      <c r="G3" s="72">
        <f>+MAP!G3+ACA!G3+MCHIP!G3+SCHIP!G3</f>
        <v>23557821.300000001</v>
      </c>
      <c r="H3" s="72">
        <f>+MAP!H3+ACA!H3+MCHIP!H3+SCHIP!H3</f>
        <v>15014838.68</v>
      </c>
      <c r="I3" s="72">
        <f>+MAP!I3+ACA!I3+MCHIP!I3+SCHIP!I3</f>
        <v>18317717.289999999</v>
      </c>
      <c r="J3" s="72">
        <f>+MAP!J3+ACA!J3+MCHIP!J3+SCHIP!J3</f>
        <v>20649709.5</v>
      </c>
      <c r="K3" s="72">
        <f>+MAP!K3+ACA!K3+MCHIP!K3+SCHIP!K3</f>
        <v>15987323.42</v>
      </c>
      <c r="L3" s="72">
        <f>+MAP!L3+ACA!L3+MCHIP!L3+SCHIP!L3</f>
        <v>13498185.120000001</v>
      </c>
      <c r="M3" s="72">
        <f>+MAP!M3+ACA!M3+MCHIP!M3+SCHIP!M3</f>
        <v>26308038.920000002</v>
      </c>
      <c r="N3" s="72">
        <f>+MAP!N3+ACA!N3+MCHIP!N3+SCHIP!N3</f>
        <v>14889772.699999999</v>
      </c>
      <c r="O3" s="72">
        <f t="shared" ref="O3:O69" si="0">SUM(C3:N3)</f>
        <v>543446001.47000015</v>
      </c>
      <c r="P3" s="85"/>
      <c r="Q3" s="85"/>
    </row>
    <row r="4" spans="1:17" x14ac:dyDescent="0.25">
      <c r="A4" s="73" t="s">
        <v>3</v>
      </c>
      <c r="B4" s="1" t="s">
        <v>4</v>
      </c>
      <c r="C4" s="72">
        <f>+MAP!C4+ACA!C4+MCHIP!C4+SCHIP!C4</f>
        <v>93247.290000000008</v>
      </c>
      <c r="D4" s="72">
        <f>+MAP!D4+ACA!D4+MCHIP!D4+SCHIP!D4</f>
        <v>213317.04</v>
      </c>
      <c r="E4" s="72">
        <f>+MAP!E4+ACA!E4+MCHIP!E4+SCHIP!E4</f>
        <v>185051.27</v>
      </c>
      <c r="F4" s="72">
        <f>+MAP!F4+ACA!F4+MCHIP!F4+SCHIP!F4</f>
        <v>100300.87</v>
      </c>
      <c r="G4" s="72">
        <f>+MAP!G4+ACA!G4+MCHIP!G4+SCHIP!G4</f>
        <v>173154.02</v>
      </c>
      <c r="H4" s="72">
        <f>+MAP!H4+ACA!H4+MCHIP!H4+SCHIP!H4</f>
        <v>80222.27</v>
      </c>
      <c r="I4" s="72">
        <f>+MAP!I4+ACA!I4+MCHIP!I4+SCHIP!I4</f>
        <v>140845.91999999998</v>
      </c>
      <c r="J4" s="72">
        <f>+MAP!J4+ACA!J4+MCHIP!J4+SCHIP!J4</f>
        <v>107206.36</v>
      </c>
      <c r="K4" s="72">
        <f>+MAP!K4+ACA!K4+MCHIP!K4+SCHIP!K4</f>
        <v>257125.56</v>
      </c>
      <c r="L4" s="72">
        <f>+MAP!L4+ACA!L4+MCHIP!L4+SCHIP!L4</f>
        <v>199526.59000000003</v>
      </c>
      <c r="M4" s="72">
        <f>+MAP!M4+ACA!M4+MCHIP!M4+SCHIP!M4</f>
        <v>150245.39000000001</v>
      </c>
      <c r="N4" s="72">
        <f>+MAP!N4+ACA!N4+MCHIP!N4+SCHIP!N4</f>
        <v>119656.36</v>
      </c>
      <c r="O4" s="72">
        <f t="shared" si="0"/>
        <v>1819898.9400000002</v>
      </c>
      <c r="P4" s="85"/>
      <c r="Q4" s="85"/>
    </row>
    <row r="5" spans="1:17" x14ac:dyDescent="0.25">
      <c r="A5" s="73" t="s">
        <v>5</v>
      </c>
      <c r="B5" s="1" t="s">
        <v>6</v>
      </c>
      <c r="C5" s="72">
        <f>+MAP!C5+ACA!C5+MCHIP!C5+SCHIP!C5</f>
        <v>230318</v>
      </c>
      <c r="D5" s="72">
        <f>+MAP!D5+ACA!D5+MCHIP!D5+SCHIP!D5</f>
        <v>130779.15000000001</v>
      </c>
      <c r="E5" s="72">
        <f>+MAP!E5+ACA!E5+MCHIP!E5+SCHIP!E5</f>
        <v>113588.29</v>
      </c>
      <c r="F5" s="72">
        <f>+MAP!F5+ACA!F5+MCHIP!F5+SCHIP!F5</f>
        <v>163625.04</v>
      </c>
      <c r="G5" s="72">
        <f>+MAP!G5+ACA!G5+MCHIP!G5+SCHIP!G5</f>
        <v>333249.04999999993</v>
      </c>
      <c r="H5" s="72">
        <f>+MAP!H5+ACA!H5+MCHIP!H5+SCHIP!H5</f>
        <v>607523.07999999996</v>
      </c>
      <c r="I5" s="72">
        <f>+MAP!I5+ACA!I5+MCHIP!I5+SCHIP!I5</f>
        <v>375413.79</v>
      </c>
      <c r="J5" s="72">
        <f>+MAP!J5+ACA!J5+MCHIP!J5+SCHIP!J5</f>
        <v>254226.08999999997</v>
      </c>
      <c r="K5" s="72">
        <f>+MAP!K5+ACA!K5+MCHIP!K5+SCHIP!K5</f>
        <v>847302.78000000014</v>
      </c>
      <c r="L5" s="72">
        <f>+MAP!L5+ACA!L5+MCHIP!L5+SCHIP!L5</f>
        <v>322069.48</v>
      </c>
      <c r="M5" s="72">
        <f>+MAP!M5+ACA!M5+MCHIP!M5+SCHIP!M5</f>
        <v>666224.89999999991</v>
      </c>
      <c r="N5" s="72">
        <f>+MAP!N5+ACA!N5+MCHIP!N5+SCHIP!N5</f>
        <v>252485.14999999997</v>
      </c>
      <c r="O5" s="72">
        <f t="shared" si="0"/>
        <v>4296804.8</v>
      </c>
      <c r="P5" s="85"/>
      <c r="Q5" s="85"/>
    </row>
    <row r="6" spans="1:17" x14ac:dyDescent="0.25">
      <c r="A6" s="73" t="s">
        <v>7</v>
      </c>
      <c r="B6" s="1" t="s">
        <v>8</v>
      </c>
      <c r="C6" s="72">
        <f>+MAP!C6+ACA!C6+MCHIP!C6+SCHIP!C6</f>
        <v>762636.41999999993</v>
      </c>
      <c r="D6" s="72">
        <f>+MAP!D6+ACA!D6+MCHIP!D6+SCHIP!D6</f>
        <v>937661.09000000008</v>
      </c>
      <c r="E6" s="72">
        <f>+MAP!E6+ACA!E6+MCHIP!E6+SCHIP!E6</f>
        <v>686982.67999999993</v>
      </c>
      <c r="F6" s="72">
        <f>+MAP!F6+ACA!F6+MCHIP!F6+SCHIP!F6</f>
        <v>661188.63</v>
      </c>
      <c r="G6" s="72">
        <f>+MAP!G6+ACA!G6+MCHIP!G6+SCHIP!G6</f>
        <v>666672.58000000007</v>
      </c>
      <c r="H6" s="72">
        <f>+MAP!H6+ACA!H6+MCHIP!H6+SCHIP!H6</f>
        <v>567277.44000000006</v>
      </c>
      <c r="I6" s="72">
        <f>+MAP!I6+ACA!I6+MCHIP!I6+SCHIP!I6</f>
        <v>604827.63</v>
      </c>
      <c r="J6" s="72">
        <f>+MAP!J6+ACA!J6+MCHIP!J6+SCHIP!J6</f>
        <v>612185.08000000007</v>
      </c>
      <c r="K6" s="72">
        <f>+MAP!K6+ACA!K6+MCHIP!K6+SCHIP!K6</f>
        <v>693779.30999999994</v>
      </c>
      <c r="L6" s="72">
        <f>+MAP!L6+ACA!L6+MCHIP!L6+SCHIP!L6</f>
        <v>905530.89</v>
      </c>
      <c r="M6" s="72">
        <f>+MAP!M6+ACA!M6+MCHIP!M6+SCHIP!M6</f>
        <v>873199.28999999992</v>
      </c>
      <c r="N6" s="72">
        <f>+MAP!N6+ACA!N6+MCHIP!N6+SCHIP!N6</f>
        <v>841205.5</v>
      </c>
      <c r="O6" s="72">
        <f t="shared" si="0"/>
        <v>8813146.5399999991</v>
      </c>
      <c r="P6" s="85"/>
      <c r="Q6" s="85"/>
    </row>
    <row r="7" spans="1:17" x14ac:dyDescent="0.25">
      <c r="A7" s="73" t="s">
        <v>9</v>
      </c>
      <c r="B7" s="1" t="s">
        <v>10</v>
      </c>
      <c r="C7" s="72">
        <f>+MAP!C7+ACA!C7+MCHIP!C7+SCHIP!C7</f>
        <v>0</v>
      </c>
      <c r="D7" s="72">
        <f>+MAP!D7+ACA!D7+MCHIP!D7+SCHIP!D7</f>
        <v>0</v>
      </c>
      <c r="E7" s="72">
        <f>+MAP!E7+ACA!E7+MCHIP!E7+SCHIP!E7</f>
        <v>0</v>
      </c>
      <c r="F7" s="72">
        <f>+MAP!F7+ACA!F7+MCHIP!F7+SCHIP!F7</f>
        <v>0</v>
      </c>
      <c r="G7" s="72">
        <f>+MAP!G7+ACA!G7+MCHIP!G7+SCHIP!G7</f>
        <v>0</v>
      </c>
      <c r="H7" s="72">
        <f>+MAP!H7+ACA!H7+MCHIP!H7+SCHIP!H7</f>
        <v>0</v>
      </c>
      <c r="I7" s="72">
        <f>+MAP!I7+ACA!I7+MCHIP!I7+SCHIP!I7</f>
        <v>-145.19999999999999</v>
      </c>
      <c r="J7" s="72">
        <f>+MAP!J7+ACA!J7+MCHIP!J7+SCHIP!J7</f>
        <v>0</v>
      </c>
      <c r="K7" s="72">
        <f>+MAP!K7+ACA!K7+MCHIP!K7+SCHIP!K7</f>
        <v>0</v>
      </c>
      <c r="L7" s="72">
        <f>+MAP!L7+ACA!L7+MCHIP!L7+SCHIP!L7</f>
        <v>0</v>
      </c>
      <c r="M7" s="72">
        <f>+MAP!M7+ACA!M7+MCHIP!M7+SCHIP!M7</f>
        <v>0</v>
      </c>
      <c r="N7" s="72">
        <f>+MAP!N7+ACA!N7+MCHIP!N7+SCHIP!N7</f>
        <v>0</v>
      </c>
      <c r="O7" s="72">
        <f t="shared" si="0"/>
        <v>-145.19999999999999</v>
      </c>
      <c r="P7" s="85"/>
      <c r="Q7" s="85"/>
    </row>
    <row r="8" spans="1:17" x14ac:dyDescent="0.25">
      <c r="A8" s="212" t="s">
        <v>776</v>
      </c>
      <c r="B8" s="1" t="s">
        <v>777</v>
      </c>
      <c r="C8" s="72">
        <f>+MAP!C8+ACA!C8+MCHIP!C8+SCHIP!C8</f>
        <v>0</v>
      </c>
      <c r="D8" s="72">
        <f>+MAP!D8+ACA!D8+MCHIP!D8+SCHIP!D8</f>
        <v>0</v>
      </c>
      <c r="E8" s="72">
        <f>MAP!E8</f>
        <v>0</v>
      </c>
      <c r="F8" s="72">
        <f>MAP!F8</f>
        <v>0</v>
      </c>
      <c r="G8" s="72">
        <f>MAP!G8</f>
        <v>0</v>
      </c>
      <c r="H8" s="72">
        <f>MAP!H8</f>
        <v>0</v>
      </c>
      <c r="I8" s="72">
        <f>MAP!I8</f>
        <v>0</v>
      </c>
      <c r="J8" s="72">
        <f>MAP!J8</f>
        <v>0</v>
      </c>
      <c r="K8" s="72">
        <f>MAP!K8</f>
        <v>0</v>
      </c>
      <c r="L8" s="72">
        <f>MAP!L8</f>
        <v>0</v>
      </c>
      <c r="M8" s="72">
        <f>MAP!M8</f>
        <v>0</v>
      </c>
      <c r="N8" s="72">
        <f>MAP!N8</f>
        <v>0</v>
      </c>
      <c r="O8" s="72">
        <f t="shared" si="0"/>
        <v>0</v>
      </c>
      <c r="P8" s="85"/>
      <c r="Q8" s="85"/>
    </row>
    <row r="9" spans="1:17" x14ac:dyDescent="0.25">
      <c r="A9" s="73" t="s">
        <v>11</v>
      </c>
      <c r="B9" s="1" t="s">
        <v>12</v>
      </c>
      <c r="C9" s="72">
        <f>MAP!C9+ACA!C9+MCHIP!C9+SCHIP!C9</f>
        <v>102001.23</v>
      </c>
      <c r="D9" s="72">
        <f>MAP!D9+ACA!D9+MCHIP!D9+SCHIP!D9</f>
        <v>146648.51999999999</v>
      </c>
      <c r="E9" s="72">
        <f>+MAP!E9+ACA!E9+MCHIP!E9+SCHIP!E9</f>
        <v>64244.52</v>
      </c>
      <c r="F9" s="72">
        <f>+MAP!F9+ACA!F9+MCHIP!F9+SCHIP!F9</f>
        <v>90949.59</v>
      </c>
      <c r="G9" s="72">
        <f>+MAP!G9+ACA!G9+MCHIP!G9+SCHIP!G9</f>
        <v>98413.47</v>
      </c>
      <c r="H9" s="72">
        <f>+MAP!H9+ACA!H9+MCHIP!H9+SCHIP!H9</f>
        <v>64867.68</v>
      </c>
      <c r="I9" s="72">
        <f>+MAP!I9+ACA!I9+MCHIP!I9+SCHIP!I9</f>
        <v>94007.55</v>
      </c>
      <c r="J9" s="72">
        <f>+MAP!J9+ACA!J9+MCHIP!J9+SCHIP!J9</f>
        <v>82819.17</v>
      </c>
      <c r="K9" s="72">
        <f>+MAP!K9+ACA!K9+MCHIP!K9+SCHIP!K9</f>
        <v>78807.960000000006</v>
      </c>
      <c r="L9" s="72">
        <f>+MAP!L9+ACA!L9+MCHIP!L9+SCHIP!L9</f>
        <v>87447.9</v>
      </c>
      <c r="M9" s="72">
        <f>+MAP!M9+ACA!M9+MCHIP!M9+SCHIP!M9</f>
        <v>132877.98000000001</v>
      </c>
      <c r="N9" s="72">
        <f>+MAP!N9+ACA!N9+MCHIP!N9+SCHIP!N9</f>
        <v>102203.91</v>
      </c>
      <c r="O9" s="72">
        <f t="shared" si="0"/>
        <v>1145289.48</v>
      </c>
      <c r="P9" s="85"/>
      <c r="Q9" s="85"/>
    </row>
    <row r="10" spans="1:17" x14ac:dyDescent="0.25">
      <c r="A10" s="73" t="s">
        <v>13</v>
      </c>
      <c r="B10" s="1" t="s">
        <v>14</v>
      </c>
      <c r="C10" s="72">
        <f>+MAP!C10+ACA!C10+MCHIP!C10+SCHIP!C10</f>
        <v>23274.27</v>
      </c>
      <c r="D10" s="72">
        <f>+MAP!D10+ACA!D10+MCHIP!D10+SCHIP!D10</f>
        <v>16500</v>
      </c>
      <c r="E10" s="72">
        <f>+MAP!E10+ACA!E10+MCHIP!E10+SCHIP!E10</f>
        <v>85928.03</v>
      </c>
      <c r="F10" s="72">
        <f>+MAP!F10+ACA!F10+MCHIP!F10+SCHIP!F10</f>
        <v>500</v>
      </c>
      <c r="G10" s="72">
        <f>+MAP!G10+ACA!G10+MCHIP!G10+SCHIP!G10</f>
        <v>135249.17000000001</v>
      </c>
      <c r="H10" s="72">
        <f>+MAP!H10+ACA!H10+MCHIP!H10+SCHIP!H10</f>
        <v>15167</v>
      </c>
      <c r="I10" s="72">
        <f>+MAP!I10+ACA!I10+MCHIP!I10+SCHIP!I10</f>
        <v>0</v>
      </c>
      <c r="J10" s="72">
        <f>+MAP!J10+ACA!J10+MCHIP!J10+SCHIP!J10</f>
        <v>34301.800000000003</v>
      </c>
      <c r="K10" s="72">
        <f>+MAP!K10+ACA!K10+MCHIP!K10+SCHIP!K10</f>
        <v>35663.57</v>
      </c>
      <c r="L10" s="72">
        <f>+MAP!L10+ACA!L10+MCHIP!L10+SCHIP!L10</f>
        <v>29440.33</v>
      </c>
      <c r="M10" s="72">
        <f>+MAP!M10+ACA!M10+MCHIP!M10+SCHIP!M10</f>
        <v>101226.97</v>
      </c>
      <c r="N10" s="72">
        <f>+MAP!N10+ACA!N10+MCHIP!N10+SCHIP!N10</f>
        <v>56000</v>
      </c>
      <c r="O10" s="72">
        <f t="shared" si="0"/>
        <v>533251.14</v>
      </c>
      <c r="P10" s="85"/>
      <c r="Q10" s="85"/>
    </row>
    <row r="11" spans="1:17" x14ac:dyDescent="0.25">
      <c r="A11" s="73" t="s">
        <v>335</v>
      </c>
      <c r="B11" s="1" t="s">
        <v>334</v>
      </c>
      <c r="C11" s="72">
        <f>+MAP!C11+ACA!C11+MCHIP!C11+SCHIP!C11</f>
        <v>193032.71</v>
      </c>
      <c r="D11" s="72">
        <f>+MAP!D11+ACA!D11+MCHIP!D11+SCHIP!D11</f>
        <v>245135.29</v>
      </c>
      <c r="E11" s="72">
        <f>+MAP!E11+ACA!E11+MCHIP!E11+SCHIP!E11</f>
        <v>187735.78999999998</v>
      </c>
      <c r="F11" s="72">
        <f>+MAP!F11+ACA!F11+MCHIP!F11+SCHIP!F11</f>
        <v>228177.56</v>
      </c>
      <c r="G11" s="72">
        <f>+MAP!G11+ACA!G11+MCHIP!G11+SCHIP!G11</f>
        <v>201062.99</v>
      </c>
      <c r="H11" s="72">
        <f>+MAP!H11+ACA!H11+MCHIP!H11+SCHIP!H11</f>
        <v>272891.17000000004</v>
      </c>
      <c r="I11" s="72">
        <f>+MAP!I11+ACA!I11+MCHIP!I11+SCHIP!I11</f>
        <v>418370.52</v>
      </c>
      <c r="J11" s="72">
        <f>+MAP!J11+ACA!J11+MCHIP!J11+SCHIP!J11</f>
        <v>260314.85</v>
      </c>
      <c r="K11" s="72">
        <f>+MAP!K11+ACA!K11+MCHIP!K11+SCHIP!K11</f>
        <v>328954.59000000003</v>
      </c>
      <c r="L11" s="72">
        <f>+MAP!L11+ACA!L11+MCHIP!L11+SCHIP!L11</f>
        <v>267020.08</v>
      </c>
      <c r="M11" s="72">
        <f>+MAP!M11+ACA!M11+MCHIP!M11+SCHIP!M11</f>
        <v>316351.40999999997</v>
      </c>
      <c r="N11" s="72">
        <f>+MAP!N11+ACA!N11+MCHIP!N11+SCHIP!N11</f>
        <v>194146.85</v>
      </c>
      <c r="O11" s="72">
        <f t="shared" si="0"/>
        <v>3113193.8100000005</v>
      </c>
      <c r="P11" s="85"/>
      <c r="Q11" s="85"/>
    </row>
    <row r="12" spans="1:17" x14ac:dyDescent="0.25">
      <c r="A12" s="73" t="s">
        <v>324</v>
      </c>
      <c r="B12" s="1" t="s">
        <v>325</v>
      </c>
      <c r="C12" s="72">
        <f>+MAP!C12+ACA!C12+MCHIP!C12+SCHIP!C12</f>
        <v>72506.710000000006</v>
      </c>
      <c r="D12" s="72">
        <f>+MAP!D12+ACA!D12+MCHIP!D12+SCHIP!D12</f>
        <v>95394.54</v>
      </c>
      <c r="E12" s="72">
        <f>+MAP!E12+ACA!E12+MCHIP!E12+SCHIP!E12</f>
        <v>82866.22</v>
      </c>
      <c r="F12" s="72">
        <f>+MAP!F12+ACA!F12+MCHIP!F12+SCHIP!F12</f>
        <v>68655.34</v>
      </c>
      <c r="G12" s="72">
        <f>+MAP!G12+ACA!G12+MCHIP!G12+SCHIP!G12</f>
        <v>104243.27</v>
      </c>
      <c r="H12" s="72">
        <f>+MAP!H12+ACA!H12+MCHIP!H12+SCHIP!H12</f>
        <v>79735.600000000006</v>
      </c>
      <c r="I12" s="72">
        <f>+MAP!I12+ACA!I12+MCHIP!I12+SCHIP!I12</f>
        <v>68566.48</v>
      </c>
      <c r="J12" s="72">
        <f>+MAP!J12+ACA!J12+MCHIP!J12+SCHIP!J12</f>
        <v>103364.03</v>
      </c>
      <c r="K12" s="72">
        <f>+MAP!K12+ACA!K12+MCHIP!K12+SCHIP!K12</f>
        <v>667647.64</v>
      </c>
      <c r="L12" s="72">
        <f>+MAP!L12+ACA!L12+MCHIP!L12+SCHIP!L12</f>
        <v>510559.36</v>
      </c>
      <c r="M12" s="72">
        <f>+MAP!M12+ACA!M12+MCHIP!M12+SCHIP!M12</f>
        <v>926404.17</v>
      </c>
      <c r="N12" s="72">
        <f>+MAP!N12+ACA!N12+MCHIP!N12+SCHIP!N12</f>
        <v>77378.039999999994</v>
      </c>
      <c r="O12" s="72">
        <f t="shared" si="0"/>
        <v>2857321.4</v>
      </c>
      <c r="P12" s="85"/>
      <c r="Q12" s="85"/>
    </row>
    <row r="13" spans="1:17" x14ac:dyDescent="0.25">
      <c r="A13" s="73" t="s">
        <v>787</v>
      </c>
      <c r="B13" s="1" t="s">
        <v>788</v>
      </c>
      <c r="C13" s="72">
        <f>+MAP!C13+ACA!C13+MCHIP!C13+SCHIP!C13</f>
        <v>0</v>
      </c>
      <c r="D13" s="72">
        <f>+MAP!D13+ACA!D13+MCHIP!D13+SCHIP!D13</f>
        <v>0</v>
      </c>
      <c r="E13" s="72">
        <f>+MAP!E13+ACA!E13+MCHIP!E13+SCHIP!E13</f>
        <v>0</v>
      </c>
      <c r="F13" s="72">
        <f>+MAP!F13+ACA!F13+MCHIP!F13+SCHIP!F13</f>
        <v>0</v>
      </c>
      <c r="G13" s="72">
        <f>+MAP!G13+ACA!G13+MCHIP!G13+SCHIP!G13</f>
        <v>0</v>
      </c>
      <c r="H13" s="72">
        <f>+MAP!H13+ACA!H13+MCHIP!H13+SCHIP!H13</f>
        <v>0</v>
      </c>
      <c r="I13" s="72">
        <f>+MAP!I13+ACA!I13+MCHIP!I13+SCHIP!I13</f>
        <v>0</v>
      </c>
      <c r="J13" s="72">
        <f>+MAP!J13+ACA!J13+MCHIP!J13+SCHIP!J13</f>
        <v>0</v>
      </c>
      <c r="K13" s="72">
        <f>+MAP!K13+ACA!K13+MCHIP!K13+SCHIP!K13</f>
        <v>0</v>
      </c>
      <c r="L13" s="72">
        <f>+MAP!L13+ACA!L13+MCHIP!L13+SCHIP!L13</f>
        <v>0</v>
      </c>
      <c r="M13" s="72">
        <f>+MAP!M13+ACA!M13+MCHIP!M13+SCHIP!M13</f>
        <v>0</v>
      </c>
      <c r="N13" s="72">
        <f>+MAP!N13+ACA!N13+MCHIP!N13+SCHIP!N13</f>
        <v>0</v>
      </c>
      <c r="O13" s="72">
        <f t="shared" si="0"/>
        <v>0</v>
      </c>
      <c r="P13" s="85"/>
      <c r="Q13" s="85"/>
    </row>
    <row r="14" spans="1:17" x14ac:dyDescent="0.25">
      <c r="A14" s="73" t="s">
        <v>15</v>
      </c>
      <c r="B14" s="1" t="s">
        <v>16</v>
      </c>
      <c r="C14" s="72">
        <f>+MAP!C14+ACA!C14+MCHIP!C14+SCHIP!C14</f>
        <v>5126509.8199999994</v>
      </c>
      <c r="D14" s="72">
        <f>+MAP!D14+ACA!D14+MCHIP!D14+SCHIP!D14</f>
        <v>6785681.0999999996</v>
      </c>
      <c r="E14" s="72">
        <f>+MAP!E14+ACA!E14+MCHIP!E14+SCHIP!E14</f>
        <v>5779396.959999999</v>
      </c>
      <c r="F14" s="72">
        <f>+MAP!F14+ACA!F14+MCHIP!F14+SCHIP!F14</f>
        <v>5700939.3700000001</v>
      </c>
      <c r="G14" s="72">
        <f>+MAP!G14+ACA!G14+MCHIP!G14+SCHIP!G14</f>
        <v>7446558.1299999999</v>
      </c>
      <c r="H14" s="72">
        <f>+MAP!H14+ACA!H14+MCHIP!H14+SCHIP!H14</f>
        <v>6355592.96</v>
      </c>
      <c r="I14" s="72">
        <f>+MAP!I14+ACA!I14+MCHIP!I14+SCHIP!I14</f>
        <v>5831095.6800000006</v>
      </c>
      <c r="J14" s="72">
        <f>+MAP!J14+ACA!J14+MCHIP!J14+SCHIP!J14</f>
        <v>6809784.1699999999</v>
      </c>
      <c r="K14" s="72">
        <f>+MAP!K14+ACA!K14+MCHIP!K14+SCHIP!K14</f>
        <v>7331791.9400000013</v>
      </c>
      <c r="L14" s="72">
        <f>+MAP!L14+ACA!L14+MCHIP!L14+SCHIP!L14</f>
        <v>6815678.9199999999</v>
      </c>
      <c r="M14" s="72">
        <f>+MAP!M14+ACA!M14+MCHIP!M14+SCHIP!M14</f>
        <v>9016449.9699999988</v>
      </c>
      <c r="N14" s="72">
        <f>+MAP!N14+ACA!N14+MCHIP!N14+SCHIP!N14</f>
        <v>6598909.7199999997</v>
      </c>
      <c r="O14" s="72">
        <f t="shared" si="0"/>
        <v>79598388.739999995</v>
      </c>
      <c r="P14" s="85"/>
      <c r="Q14" s="85"/>
    </row>
    <row r="15" spans="1:17" x14ac:dyDescent="0.25">
      <c r="A15" s="73" t="s">
        <v>17</v>
      </c>
      <c r="B15" s="1" t="s">
        <v>18</v>
      </c>
      <c r="C15" s="72">
        <f>+MAP!C15+ACA!C15+MCHIP!C15+SCHIP!C15</f>
        <v>2172776.2400000002</v>
      </c>
      <c r="D15" s="72">
        <f>+MAP!D15+ACA!D15+MCHIP!D15+SCHIP!D15</f>
        <v>2486497.13</v>
      </c>
      <c r="E15" s="72">
        <f>+MAP!E15+ACA!E15+MCHIP!E15+SCHIP!E15</f>
        <v>2120634</v>
      </c>
      <c r="F15" s="72">
        <f>+MAP!F15+ACA!F15+MCHIP!F15+SCHIP!F15</f>
        <v>1999280.22</v>
      </c>
      <c r="G15" s="72">
        <f>+MAP!G15+ACA!G15+MCHIP!G15+SCHIP!G15</f>
        <v>2595259.65</v>
      </c>
      <c r="H15" s="72">
        <f>+MAP!H15+ACA!H15+MCHIP!H15+SCHIP!H15</f>
        <v>2412132.88</v>
      </c>
      <c r="I15" s="72">
        <f>+MAP!I15+ACA!I15+MCHIP!I15+SCHIP!I15</f>
        <v>2582616.42</v>
      </c>
      <c r="J15" s="72">
        <f>+MAP!J15+ACA!J15+MCHIP!J15+SCHIP!J15</f>
        <v>2208401.12</v>
      </c>
      <c r="K15" s="72">
        <f>+MAP!K15+ACA!K15+MCHIP!K15+SCHIP!K15</f>
        <v>2100357.5</v>
      </c>
      <c r="L15" s="72">
        <f>+MAP!L15+ACA!L15+MCHIP!L15+SCHIP!L15</f>
        <v>2269827.84</v>
      </c>
      <c r="M15" s="72">
        <f>+MAP!M15+ACA!M15+MCHIP!M15+SCHIP!M15</f>
        <v>2679577.6799999997</v>
      </c>
      <c r="N15" s="72">
        <f>+MAP!N15+ACA!N15+MCHIP!N15+SCHIP!N15</f>
        <v>2057980.27</v>
      </c>
      <c r="O15" s="72">
        <f t="shared" si="0"/>
        <v>27685340.949999999</v>
      </c>
      <c r="P15" s="85"/>
      <c r="Q15" s="85"/>
    </row>
    <row r="16" spans="1:17" x14ac:dyDescent="0.25">
      <c r="A16" s="73" t="s">
        <v>19</v>
      </c>
      <c r="B16" s="1" t="s">
        <v>20</v>
      </c>
      <c r="C16" s="72">
        <f>+MAP!C16+ACA!C16+MCHIP!C16+SCHIP!C16</f>
        <v>126201.82</v>
      </c>
      <c r="D16" s="72">
        <f>+MAP!D16+ACA!D16+MCHIP!D16+SCHIP!D16</f>
        <v>170181.71</v>
      </c>
      <c r="E16" s="72">
        <f>+MAP!E16+ACA!E16+MCHIP!E16+SCHIP!E16</f>
        <v>155691.78</v>
      </c>
      <c r="F16" s="72">
        <f>+MAP!F16+ACA!F16+MCHIP!F16+SCHIP!F16</f>
        <v>123992.81</v>
      </c>
      <c r="G16" s="72">
        <f>+MAP!G16+ACA!G16+MCHIP!G16+SCHIP!G16</f>
        <v>176428.72</v>
      </c>
      <c r="H16" s="72">
        <f>+MAP!H16+ACA!H16+MCHIP!H16+SCHIP!H16</f>
        <v>149354.85999999999</v>
      </c>
      <c r="I16" s="72">
        <f>+MAP!I16+ACA!I16+MCHIP!I16+SCHIP!I16</f>
        <v>124708.6</v>
      </c>
      <c r="J16" s="72">
        <f>+MAP!J16+ACA!J16+MCHIP!J16+SCHIP!J16</f>
        <v>172665.41</v>
      </c>
      <c r="K16" s="72">
        <f>+MAP!K16+ACA!K16+MCHIP!K16+SCHIP!K16</f>
        <v>173682.6</v>
      </c>
      <c r="L16" s="72">
        <f>+MAP!L16+ACA!L16+MCHIP!L16+SCHIP!L16</f>
        <v>167811.90000000002</v>
      </c>
      <c r="M16" s="72">
        <f>+MAP!M16+ACA!M16+MCHIP!M16+SCHIP!M16</f>
        <v>232538.43000000002</v>
      </c>
      <c r="N16" s="72">
        <f>+MAP!N16+ACA!N16+MCHIP!N16+SCHIP!N16</f>
        <v>171967.29</v>
      </c>
      <c r="O16" s="72">
        <f t="shared" si="0"/>
        <v>1945225.93</v>
      </c>
      <c r="P16" s="85"/>
      <c r="Q16" s="85"/>
    </row>
    <row r="17" spans="1:17" x14ac:dyDescent="0.25">
      <c r="A17" s="73" t="s">
        <v>779</v>
      </c>
      <c r="B17" s="1" t="s">
        <v>780</v>
      </c>
      <c r="C17" s="72">
        <f>MAP!C17+ACA!C17+MCHIP!C17+SCHIP!C17</f>
        <v>4132578.9600000004</v>
      </c>
      <c r="D17" s="72">
        <f>MAP!D17+ACA!D17+MCHIP!D17+SCHIP!D17</f>
        <v>4807167</v>
      </c>
      <c r="E17" s="72">
        <f>MAP!E17+ACA!E17+MCHIP!E17+SCHIP!E17</f>
        <v>4656516.38</v>
      </c>
      <c r="F17" s="72">
        <f>MAP!F17+ACA!F17+MCHIP!F17+SCHIP!F17</f>
        <v>4615612.33</v>
      </c>
      <c r="G17" s="72">
        <f>MAP!G17+ACA!G17+MCHIP!G17+SCHIP!G17</f>
        <v>8709393.6400000006</v>
      </c>
      <c r="H17" s="72">
        <f>MAP!H17+ACA!H17+MCHIP!H17+SCHIP!H17</f>
        <v>7977999.8100000005</v>
      </c>
      <c r="I17" s="72">
        <f>MAP!I17+ACA!I17+MCHIP!I17+SCHIP!I17</f>
        <v>5660346.9299999997</v>
      </c>
      <c r="J17" s="72">
        <f>MAP!J17+ACA!J17+MCHIP!J17+SCHIP!J17</f>
        <v>4701901.93</v>
      </c>
      <c r="K17" s="72">
        <f>MAP!K17+ACA!K17+MCHIP!K17+SCHIP!K17</f>
        <v>5707331.8099999996</v>
      </c>
      <c r="L17" s="72">
        <f>MAP!L17+ACA!L17+MCHIP!L17+SCHIP!L17</f>
        <v>5919513.3999999994</v>
      </c>
      <c r="M17" s="72">
        <f>MAP!M17+ACA!M17+MCHIP!M17+SCHIP!M17</f>
        <v>8035609.3500000006</v>
      </c>
      <c r="N17" s="72">
        <f>MAP!N17+ACA!N17+MCHIP!N17+SCHIP!N17</f>
        <v>5800635.6899999995</v>
      </c>
      <c r="O17" s="72">
        <f t="shared" si="0"/>
        <v>70724607.230000004</v>
      </c>
      <c r="P17" s="85"/>
      <c r="Q17" s="85"/>
    </row>
    <row r="18" spans="1:17" x14ac:dyDescent="0.25">
      <c r="A18" s="73" t="s">
        <v>21</v>
      </c>
      <c r="B18" s="1" t="s">
        <v>22</v>
      </c>
      <c r="C18" s="72">
        <f>+MAP!C18+ACA!C18+MCHIP!C18+SCHIP!C18</f>
        <v>9401897</v>
      </c>
      <c r="D18" s="72">
        <f>+MAP!D18+ACA!D18+MCHIP!D18+SCHIP!D18</f>
        <v>1552720</v>
      </c>
      <c r="E18" s="72">
        <f>+MAP!E18+ACA!E18+MCHIP!E18+SCHIP!E18</f>
        <v>1447070</v>
      </c>
      <c r="F18" s="72">
        <f>+MAP!F18+ACA!F18+MCHIP!F18+SCHIP!F18</f>
        <v>1479420</v>
      </c>
      <c r="G18" s="72">
        <f>+MAP!G18+ACA!G18+MCHIP!G18+SCHIP!G18</f>
        <v>1193890</v>
      </c>
      <c r="H18" s="72">
        <f>+MAP!H18+ACA!H18+MCHIP!H18+SCHIP!H18</f>
        <v>1209500</v>
      </c>
      <c r="I18" s="72">
        <f>+MAP!I18+ACA!I18+MCHIP!I18+SCHIP!I18</f>
        <v>1448190</v>
      </c>
      <c r="J18" s="72">
        <f>+MAP!J18+ACA!J18+MCHIP!J18+SCHIP!J18</f>
        <v>1732950</v>
      </c>
      <c r="K18" s="72">
        <f>+MAP!K18+ACA!K18+MCHIP!K18+SCHIP!K18</f>
        <v>1349090</v>
      </c>
      <c r="L18" s="72">
        <f>+MAP!L18+ACA!L18+MCHIP!L18+SCHIP!L18</f>
        <v>1500510</v>
      </c>
      <c r="M18" s="72">
        <f>+MAP!M18+ACA!M18+MCHIP!M18+SCHIP!M18</f>
        <v>1543410</v>
      </c>
      <c r="N18" s="72">
        <f>+MAP!N18+ACA!N18+MCHIP!N18+SCHIP!N18</f>
        <v>1033430</v>
      </c>
      <c r="O18" s="72">
        <f t="shared" si="0"/>
        <v>24892077</v>
      </c>
      <c r="P18" s="85"/>
      <c r="Q18" s="85"/>
    </row>
    <row r="19" spans="1:17" x14ac:dyDescent="0.25">
      <c r="A19" s="73" t="s">
        <v>23</v>
      </c>
      <c r="B19" s="1" t="s">
        <v>24</v>
      </c>
      <c r="C19" s="72">
        <f>+MAP!C19+ACA!C19+MCHIP!C19+SCHIP!C19</f>
        <v>0</v>
      </c>
      <c r="D19" s="72">
        <f>+MAP!D19+ACA!D19+MCHIP!D19+SCHIP!D19</f>
        <v>0</v>
      </c>
      <c r="E19" s="72">
        <f>+MAP!E19+ACA!E19+MCHIP!E19+SCHIP!E19</f>
        <v>0</v>
      </c>
      <c r="F19" s="72">
        <f>+MAP!F19+ACA!F19+MCHIP!F19+SCHIP!F19</f>
        <v>0</v>
      </c>
      <c r="G19" s="72">
        <f>+MAP!G19+ACA!G19+MCHIP!G19+SCHIP!G19</f>
        <v>0</v>
      </c>
      <c r="H19" s="72">
        <f>+MAP!H19+ACA!H19+MCHIP!H19+SCHIP!H19</f>
        <v>0</v>
      </c>
      <c r="I19" s="72">
        <f>+MAP!I19+ACA!I19+MCHIP!I19+SCHIP!I19</f>
        <v>0</v>
      </c>
      <c r="J19" s="72">
        <f>+MAP!J19+ACA!J19+MCHIP!J19+SCHIP!J19</f>
        <v>0</v>
      </c>
      <c r="K19" s="72">
        <f>+MAP!K19+ACA!K19+MCHIP!K19+SCHIP!K19</f>
        <v>0</v>
      </c>
      <c r="L19" s="72">
        <f>+MAP!L19+ACA!L19+MCHIP!L19+SCHIP!L19</f>
        <v>0</v>
      </c>
      <c r="M19" s="72">
        <f>+MAP!M19+ACA!M19+MCHIP!M19+SCHIP!M19</f>
        <v>0</v>
      </c>
      <c r="N19" s="72">
        <f>+MAP!N19+ACA!N19+MCHIP!N19+SCHIP!N19</f>
        <v>0</v>
      </c>
      <c r="O19" s="72">
        <f t="shared" si="0"/>
        <v>0</v>
      </c>
      <c r="P19" s="85"/>
      <c r="Q19" s="85"/>
    </row>
    <row r="20" spans="1:17" x14ac:dyDescent="0.25">
      <c r="A20" s="73" t="s">
        <v>25</v>
      </c>
      <c r="B20" s="1" t="s">
        <v>26</v>
      </c>
      <c r="C20" s="72">
        <f>+MAP!C20+ACA!C20+MCHIP!C20+SCHIP!C20</f>
        <v>21456</v>
      </c>
      <c r="D20" s="72">
        <f>+MAP!D20+ACA!D20+MCHIP!D20+SCHIP!D20</f>
        <v>54534</v>
      </c>
      <c r="E20" s="72">
        <f>+MAP!E20+ACA!E20+MCHIP!E20+SCHIP!E20</f>
        <v>19668</v>
      </c>
      <c r="F20" s="72">
        <f>+MAP!F20+ACA!F20+MCHIP!F20+SCHIP!F20</f>
        <v>21456</v>
      </c>
      <c r="G20" s="72">
        <f>+MAP!G20+ACA!G20+MCHIP!G20+SCHIP!G20</f>
        <v>34866</v>
      </c>
      <c r="H20" s="72">
        <f>+MAP!H20+ACA!H20+MCHIP!H20+SCHIP!H20</f>
        <v>25032</v>
      </c>
      <c r="I20" s="72">
        <f>+MAP!I20+ACA!I20+MCHIP!I20+SCHIP!I20</f>
        <v>50064</v>
      </c>
      <c r="J20" s="72">
        <f>+MAP!J20+ACA!J20+MCHIP!J20+SCHIP!J20</f>
        <v>16092</v>
      </c>
      <c r="K20" s="72">
        <f>+MAP!K20+ACA!K20+MCHIP!K20+SCHIP!K20</f>
        <v>29502</v>
      </c>
      <c r="L20" s="72">
        <f>+MAP!L20+ACA!L20+MCHIP!L20+SCHIP!L20</f>
        <v>291487.01</v>
      </c>
      <c r="M20" s="72">
        <f>+MAP!M20+ACA!M20+MCHIP!M20+SCHIP!M20</f>
        <v>126965.95999999999</v>
      </c>
      <c r="N20" s="72">
        <f>+MAP!N20+ACA!N20+MCHIP!N20+SCHIP!N20</f>
        <v>75492.53</v>
      </c>
      <c r="O20" s="72">
        <f t="shared" si="0"/>
        <v>766615.5</v>
      </c>
      <c r="P20" s="85"/>
      <c r="Q20" s="85"/>
    </row>
    <row r="21" spans="1:17" x14ac:dyDescent="0.25">
      <c r="A21" s="73" t="s">
        <v>326</v>
      </c>
      <c r="B21" s="1" t="s">
        <v>327</v>
      </c>
      <c r="C21" s="72">
        <f>+MAP!C21+ACA!C21+MCHIP!C21+SCHIP!C21</f>
        <v>1133259</v>
      </c>
      <c r="D21" s="72">
        <f>+MAP!D21+ACA!D21+MCHIP!D21+SCHIP!D21</f>
        <v>1335486</v>
      </c>
      <c r="E21" s="72">
        <f>+MAP!E21+ACA!E21+MCHIP!E21+SCHIP!E21</f>
        <v>1065711</v>
      </c>
      <c r="F21" s="72">
        <f>+MAP!F21+ACA!F21+MCHIP!F21+SCHIP!F21</f>
        <v>1101432</v>
      </c>
      <c r="G21" s="72">
        <f>+MAP!G21+ACA!G21+MCHIP!G21+SCHIP!G21</f>
        <v>1433317.43</v>
      </c>
      <c r="H21" s="72">
        <f>+MAP!H21+ACA!H21+MCHIP!H21+SCHIP!H21</f>
        <v>1184430</v>
      </c>
      <c r="I21" s="72">
        <f>+MAP!I21+ACA!I21+MCHIP!I21+SCHIP!I21</f>
        <v>1070235</v>
      </c>
      <c r="J21" s="72">
        <f>+MAP!J21+ACA!J21+MCHIP!J21+SCHIP!J21</f>
        <v>970272</v>
      </c>
      <c r="K21" s="72">
        <f>+MAP!K21+ACA!K21+MCHIP!K21+SCHIP!K21</f>
        <v>1182531</v>
      </c>
      <c r="L21" s="72">
        <f>+MAP!L21+ACA!L21+MCHIP!L21+SCHIP!L21</f>
        <v>1245375</v>
      </c>
      <c r="M21" s="72">
        <f>+MAP!M21+ACA!M21+MCHIP!M21+SCHIP!M21</f>
        <v>1396920</v>
      </c>
      <c r="N21" s="72">
        <f>+MAP!N21+ACA!N21+MCHIP!N21+SCHIP!N21</f>
        <v>1069883.33</v>
      </c>
      <c r="O21" s="72">
        <f t="shared" si="0"/>
        <v>14188851.76</v>
      </c>
      <c r="P21" s="85"/>
      <c r="Q21" s="85"/>
    </row>
    <row r="22" spans="1:17" x14ac:dyDescent="0.25">
      <c r="A22" s="73" t="s">
        <v>27</v>
      </c>
      <c r="B22" s="1" t="s">
        <v>28</v>
      </c>
      <c r="C22" s="72">
        <f>+MAP!C22+ACA!C22+MCHIP!C22+SCHIP!C22</f>
        <v>0</v>
      </c>
      <c r="D22" s="72">
        <f>+MAP!D22+ACA!D22+MCHIP!D22+SCHIP!D22</f>
        <v>0</v>
      </c>
      <c r="E22" s="72">
        <f>+MAP!E22+ACA!E22+MCHIP!E22+SCHIP!E22</f>
        <v>0</v>
      </c>
      <c r="F22" s="72">
        <f>+MAP!F22+ACA!F22+MCHIP!F22+SCHIP!F22</f>
        <v>0</v>
      </c>
      <c r="G22" s="72">
        <f>+MAP!G22+ACA!G22+MCHIP!G22+SCHIP!G22</f>
        <v>0</v>
      </c>
      <c r="H22" s="72">
        <f>+MAP!H22+ACA!H22+MCHIP!H22+SCHIP!H22</f>
        <v>0</v>
      </c>
      <c r="I22" s="72">
        <f>+MAP!I22+ACA!I22+MCHIP!I22+SCHIP!I22</f>
        <v>0</v>
      </c>
      <c r="J22" s="72">
        <f>+MAP!J22+ACA!J22+MCHIP!J22+SCHIP!J22</f>
        <v>0</v>
      </c>
      <c r="K22" s="72">
        <f>+MAP!K22+ACA!K22+MCHIP!K22+SCHIP!K22</f>
        <v>0</v>
      </c>
      <c r="L22" s="72">
        <f>+MAP!L22+ACA!L22+MCHIP!L22+SCHIP!L22</f>
        <v>0</v>
      </c>
      <c r="M22" s="72">
        <f>+MAP!M22+ACA!M22+MCHIP!M22+SCHIP!M22</f>
        <v>0</v>
      </c>
      <c r="N22" s="72">
        <f>+MAP!N22+ACA!N22+MCHIP!N22+SCHIP!N22</f>
        <v>0</v>
      </c>
      <c r="O22" s="72">
        <f t="shared" si="0"/>
        <v>0</v>
      </c>
      <c r="P22" s="85"/>
      <c r="Q22" s="85"/>
    </row>
    <row r="23" spans="1:17" x14ac:dyDescent="0.25">
      <c r="A23" s="73" t="s">
        <v>29</v>
      </c>
      <c r="B23" s="1" t="s">
        <v>30</v>
      </c>
      <c r="C23" s="72">
        <f>+MAP!C23+ACA!C23+MCHIP!C23+SCHIP!C23</f>
        <v>0</v>
      </c>
      <c r="D23" s="72">
        <f>+MAP!D23+ACA!D23+MCHIP!D23+SCHIP!D23</f>
        <v>0</v>
      </c>
      <c r="E23" s="72">
        <f>+MAP!E23+ACA!E23+MCHIP!E23+SCHIP!E23</f>
        <v>0</v>
      </c>
      <c r="F23" s="72">
        <f>+MAP!F23+ACA!F23+MCHIP!F23+SCHIP!F23</f>
        <v>0</v>
      </c>
      <c r="G23" s="72">
        <f>+MAP!G23+ACA!G23+MCHIP!G23+SCHIP!G23</f>
        <v>0</v>
      </c>
      <c r="H23" s="72">
        <f>+MAP!H23+ACA!H23+MCHIP!H23+SCHIP!H23</f>
        <v>0</v>
      </c>
      <c r="I23" s="72">
        <f>+MAP!I23+ACA!I23+MCHIP!I23+SCHIP!I23</f>
        <v>0</v>
      </c>
      <c r="J23" s="72">
        <f>+MAP!J23+ACA!J23+MCHIP!J23+SCHIP!J23</f>
        <v>0</v>
      </c>
      <c r="K23" s="72">
        <f>+MAP!K23+ACA!K23+MCHIP!K23+SCHIP!K23</f>
        <v>0</v>
      </c>
      <c r="L23" s="72">
        <f>+MAP!L23+ACA!L23+MCHIP!L23+SCHIP!L23</f>
        <v>0</v>
      </c>
      <c r="M23" s="72">
        <f>+MAP!M23+ACA!M23+MCHIP!M23+SCHIP!M23</f>
        <v>0</v>
      </c>
      <c r="N23" s="72">
        <f>+MAP!N23+ACA!N23+MCHIP!N23+SCHIP!N23</f>
        <v>0</v>
      </c>
      <c r="O23" s="72">
        <f t="shared" si="0"/>
        <v>0</v>
      </c>
      <c r="P23" s="85"/>
      <c r="Q23" s="85"/>
    </row>
    <row r="24" spans="1:17" x14ac:dyDescent="0.25">
      <c r="A24" s="73" t="s">
        <v>31</v>
      </c>
      <c r="B24" s="1" t="s">
        <v>32</v>
      </c>
      <c r="C24" s="72">
        <f>+MAP!C24+ACA!C24+MCHIP!C24+SCHIP!C24</f>
        <v>5974141.5200000005</v>
      </c>
      <c r="D24" s="72">
        <f>+MAP!D24+ACA!D24+MCHIP!D24+SCHIP!D24</f>
        <v>5751586.3899999997</v>
      </c>
      <c r="E24" s="72">
        <f>+MAP!E24+ACA!E24+MCHIP!E24+SCHIP!E24</f>
        <v>5648192.5300000003</v>
      </c>
      <c r="F24" s="72">
        <f>+MAP!F24+ACA!F24+MCHIP!F24+SCHIP!F24</f>
        <v>5573752.6600000011</v>
      </c>
      <c r="G24" s="72">
        <f>+MAP!G24+ACA!G24+MCHIP!G24+SCHIP!G24</f>
        <v>26671256.799999997</v>
      </c>
      <c r="H24" s="72">
        <f>+MAP!H24+ACA!H24+MCHIP!H24+SCHIP!H24</f>
        <v>8552067.3200000003</v>
      </c>
      <c r="I24" s="72">
        <f>+MAP!I24+ACA!I24+MCHIP!I24+SCHIP!I24</f>
        <v>7980588.7800000003</v>
      </c>
      <c r="J24" s="72">
        <f>+MAP!J24+ACA!J24+MCHIP!J24+SCHIP!J24</f>
        <v>9642360.8300000001</v>
      </c>
      <c r="K24" s="72">
        <f>+MAP!K24+ACA!K24+MCHIP!K24+SCHIP!K24</f>
        <v>8479669.2699999996</v>
      </c>
      <c r="L24" s="72">
        <f>+MAP!L24+ACA!L24+MCHIP!L24+SCHIP!L24</f>
        <v>7595678.9199999999</v>
      </c>
      <c r="M24" s="72">
        <f>+MAP!M24+ACA!M24+MCHIP!M24+SCHIP!M24</f>
        <v>13758029.93</v>
      </c>
      <c r="N24" s="72">
        <f>+MAP!N24+ACA!N24+MCHIP!N24+SCHIP!N24</f>
        <v>6569665.0999999996</v>
      </c>
      <c r="O24" s="72">
        <f t="shared" si="0"/>
        <v>112196990.04999998</v>
      </c>
      <c r="P24" s="85"/>
      <c r="Q24" s="85"/>
    </row>
    <row r="25" spans="1:17" x14ac:dyDescent="0.25">
      <c r="A25" s="73" t="s">
        <v>33</v>
      </c>
      <c r="B25" s="1" t="s">
        <v>34</v>
      </c>
      <c r="C25" s="72">
        <f>+MAP!C25+ACA!C25+MCHIP!C25+SCHIP!C25</f>
        <v>484157.85</v>
      </c>
      <c r="D25" s="72">
        <f>+MAP!D25+ACA!D25+MCHIP!D25+SCHIP!D25</f>
        <v>36236.03</v>
      </c>
      <c r="E25" s="72">
        <f>+MAP!E25+ACA!E25+MCHIP!E25+SCHIP!E25</f>
        <v>101861.81999999999</v>
      </c>
      <c r="F25" s="72">
        <f>+MAP!F25+ACA!F25+MCHIP!F25+SCHIP!F25</f>
        <v>809544.85000000009</v>
      </c>
      <c r="G25" s="72">
        <f>+MAP!G25+ACA!G25+MCHIP!G25+SCHIP!G25</f>
        <v>1315360.1399999999</v>
      </c>
      <c r="H25" s="72">
        <f>+MAP!H25+ACA!H25+MCHIP!H25+SCHIP!H25</f>
        <v>19076375.169999998</v>
      </c>
      <c r="I25" s="72">
        <f>+MAP!I25+ACA!I25+MCHIP!I25+SCHIP!I25</f>
        <v>1506815.12</v>
      </c>
      <c r="J25" s="72">
        <f>+MAP!J25+ACA!J25+MCHIP!J25+SCHIP!J25</f>
        <v>222037.53999999998</v>
      </c>
      <c r="K25" s="72">
        <f>+MAP!K25+ACA!K25+MCHIP!K25+SCHIP!K25</f>
        <v>1003122.6799999999</v>
      </c>
      <c r="L25" s="72">
        <f>+MAP!L25+ACA!L25+MCHIP!L25+SCHIP!L25</f>
        <v>1114150.9900000002</v>
      </c>
      <c r="M25" s="72">
        <f>+MAP!M25+ACA!M25+MCHIP!M25+SCHIP!M25</f>
        <v>1481061.26</v>
      </c>
      <c r="N25" s="72">
        <f>+MAP!N25+ACA!N25+MCHIP!N25+SCHIP!N25</f>
        <v>479610.71</v>
      </c>
      <c r="O25" s="72">
        <f t="shared" si="0"/>
        <v>27630334.16</v>
      </c>
      <c r="P25" s="85"/>
      <c r="Q25" s="85"/>
    </row>
    <row r="26" spans="1:17" x14ac:dyDescent="0.25">
      <c r="A26" s="73" t="s">
        <v>35</v>
      </c>
      <c r="B26" s="1" t="s">
        <v>36</v>
      </c>
      <c r="C26" s="72">
        <f>+MAP!C26+ACA!C26+MCHIP!C26+SCHIP!C26</f>
        <v>15977.69</v>
      </c>
      <c r="D26" s="72">
        <f>+MAP!D26+ACA!D26+MCHIP!D26+SCHIP!D26</f>
        <v>27461.54</v>
      </c>
      <c r="E26" s="72">
        <f>+MAP!E26+ACA!E26+MCHIP!E26+SCHIP!E26</f>
        <v>23031.379999999997</v>
      </c>
      <c r="F26" s="72">
        <f>+MAP!F26+ACA!F26+MCHIP!F26+SCHIP!F26</f>
        <v>11701.84</v>
      </c>
      <c r="G26" s="72">
        <f>+MAP!G26+ACA!G26+MCHIP!G26+SCHIP!G26</f>
        <v>16969.07</v>
      </c>
      <c r="H26" s="72">
        <f>+MAP!H26+ACA!H26+MCHIP!H26+SCHIP!H26</f>
        <v>18338.830000000002</v>
      </c>
      <c r="I26" s="72">
        <f>+MAP!I26+ACA!I26+MCHIP!I26+SCHIP!I26</f>
        <v>18963.3</v>
      </c>
      <c r="J26" s="72">
        <f>+MAP!J26+ACA!J26+MCHIP!J26+SCHIP!J26</f>
        <v>27340.31</v>
      </c>
      <c r="K26" s="72">
        <f>+MAP!K26+ACA!K26+MCHIP!K26+SCHIP!K26</f>
        <v>33156.549999999996</v>
      </c>
      <c r="L26" s="72">
        <f>+MAP!L26+ACA!L26+MCHIP!L26+SCHIP!L26</f>
        <v>10507.57</v>
      </c>
      <c r="M26" s="72">
        <f>+MAP!M26+ACA!M26+MCHIP!M26+SCHIP!M26</f>
        <v>16686.98</v>
      </c>
      <c r="N26" s="72">
        <f>+MAP!N26+ACA!N26+MCHIP!N26+SCHIP!N26</f>
        <v>29590.240000000002</v>
      </c>
      <c r="O26" s="72">
        <f t="shared" si="0"/>
        <v>249725.3</v>
      </c>
      <c r="P26" s="85"/>
      <c r="Q26" s="85"/>
    </row>
    <row r="27" spans="1:17" x14ac:dyDescent="0.25">
      <c r="A27" s="73" t="s">
        <v>37</v>
      </c>
      <c r="B27" s="1" t="s">
        <v>38</v>
      </c>
      <c r="C27" s="72">
        <f>+MAP!C27+ACA!C27+MCHIP!C27+SCHIP!C27</f>
        <v>0</v>
      </c>
      <c r="D27" s="72">
        <f>+MAP!D27+ACA!D27+MCHIP!D27+SCHIP!D27</f>
        <v>0</v>
      </c>
      <c r="E27" s="72">
        <f>+MAP!E27+ACA!E27+MCHIP!E27+SCHIP!E27</f>
        <v>0</v>
      </c>
      <c r="F27" s="72">
        <f>+MAP!F27+ACA!F27+MCHIP!F27+SCHIP!F27</f>
        <v>0</v>
      </c>
      <c r="G27" s="72">
        <f>+MAP!G27+ACA!G27+MCHIP!G27+SCHIP!G27</f>
        <v>0</v>
      </c>
      <c r="H27" s="72">
        <f>+MAP!H27+ACA!H27+MCHIP!H27+SCHIP!H27</f>
        <v>0</v>
      </c>
      <c r="I27" s="72">
        <f>+MAP!I27+ACA!I27+MCHIP!I27+SCHIP!I27</f>
        <v>0</v>
      </c>
      <c r="J27" s="72">
        <f>+MAP!J27+ACA!J27+MCHIP!J27+SCHIP!J27</f>
        <v>0</v>
      </c>
      <c r="K27" s="72">
        <f>+MAP!K27+ACA!K27+MCHIP!K27+SCHIP!K27</f>
        <v>0</v>
      </c>
      <c r="L27" s="72">
        <f>+MAP!L27+ACA!L27+MCHIP!L27+SCHIP!L27</f>
        <v>0</v>
      </c>
      <c r="M27" s="72">
        <f>+MAP!M27+ACA!M27+MCHIP!M27+SCHIP!M27</f>
        <v>0</v>
      </c>
      <c r="N27" s="72">
        <f>+MAP!N27+ACA!N27+MCHIP!N27+SCHIP!N27</f>
        <v>0</v>
      </c>
      <c r="O27" s="72">
        <f t="shared" si="0"/>
        <v>0</v>
      </c>
      <c r="P27" s="85"/>
      <c r="Q27" s="85"/>
    </row>
    <row r="28" spans="1:17" x14ac:dyDescent="0.25">
      <c r="A28" s="73" t="s">
        <v>771</v>
      </c>
      <c r="B28" s="1" t="s">
        <v>40</v>
      </c>
      <c r="C28" s="72">
        <f>+MAP!C28+ACA!C28+MCHIP!C28+SCHIP!C28</f>
        <v>23890782.379999999</v>
      </c>
      <c r="D28" s="72">
        <f>+MAP!D28+ACA!D28+MCHIP!D28+SCHIP!D28</f>
        <v>13890360.029999999</v>
      </c>
      <c r="E28" s="72">
        <f>+MAP!E28+ACA!E28+MCHIP!E28+SCHIP!E28</f>
        <v>13688166.65</v>
      </c>
      <c r="F28" s="72">
        <f>+MAP!F28+ACA!F28+MCHIP!F28+SCHIP!F28</f>
        <v>13740537.85</v>
      </c>
      <c r="G28" s="72">
        <f>+MAP!G28+ACA!G28+MCHIP!G28+SCHIP!G28</f>
        <v>13812164.23</v>
      </c>
      <c r="H28" s="72">
        <f>+MAP!H28+ACA!H28+MCHIP!H28+SCHIP!H28</f>
        <v>13696805.42</v>
      </c>
      <c r="I28" s="72">
        <f>+MAP!I28+ACA!I28+MCHIP!I28+SCHIP!I28</f>
        <v>13815000.25</v>
      </c>
      <c r="J28" s="72">
        <f>+MAP!J28+ACA!J28+MCHIP!J28+SCHIP!J28</f>
        <v>13734486.08</v>
      </c>
      <c r="K28" s="72">
        <f>+MAP!K28+ACA!K28+MCHIP!K28+SCHIP!K28</f>
        <v>12443995.549999999</v>
      </c>
      <c r="L28" s="72">
        <f>+MAP!L28+ACA!L28+MCHIP!L28+SCHIP!L28</f>
        <v>19171567.970000003</v>
      </c>
      <c r="M28" s="72">
        <f>+MAP!M28+ACA!M28+MCHIP!M28+SCHIP!M28</f>
        <v>14085093.140000001</v>
      </c>
      <c r="N28" s="72">
        <f>+MAP!N28+ACA!N28+MCHIP!N28+SCHIP!N28</f>
        <v>13936899.790000001</v>
      </c>
      <c r="O28" s="72">
        <f t="shared" si="0"/>
        <v>179905859.34</v>
      </c>
      <c r="P28" s="85"/>
      <c r="Q28" s="85"/>
    </row>
    <row r="29" spans="1:17" x14ac:dyDescent="0.25">
      <c r="A29" s="73" t="s">
        <v>41</v>
      </c>
      <c r="B29" s="1" t="s">
        <v>42</v>
      </c>
      <c r="C29" s="72">
        <f>+MAP!C29+ACA!C29+MCHIP!C29+SCHIP!C29</f>
        <v>149318926.39999998</v>
      </c>
      <c r="D29" s="72">
        <f>+MAP!D29+ACA!D29+MCHIP!D29+SCHIP!D29</f>
        <v>184117661.13999999</v>
      </c>
      <c r="E29" s="72">
        <f>+MAP!E29+ACA!E29+MCHIP!E29+SCHIP!E29</f>
        <v>159964510.24000001</v>
      </c>
      <c r="F29" s="72">
        <f>+MAP!F29+ACA!F29+MCHIP!F29+SCHIP!F29</f>
        <v>155828870.27000001</v>
      </c>
      <c r="G29" s="72">
        <f>+MAP!G29+ACA!G29+MCHIP!G29+SCHIP!G29</f>
        <v>175143039.47</v>
      </c>
      <c r="H29" s="72">
        <f>+MAP!H29+ACA!H29+MCHIP!H29+SCHIP!H29</f>
        <v>155756100.73999998</v>
      </c>
      <c r="I29" s="72">
        <f>+MAP!I29+ACA!I29+MCHIP!I29+SCHIP!I29</f>
        <v>178211338.56</v>
      </c>
      <c r="J29" s="72">
        <f>+MAP!J29+ACA!J29+MCHIP!J29+SCHIP!J29</f>
        <v>164570672.63</v>
      </c>
      <c r="K29" s="72">
        <f>+MAP!K29+ACA!K29+MCHIP!K29+SCHIP!K29</f>
        <v>148908685.48000002</v>
      </c>
      <c r="L29" s="72">
        <f>+MAP!L29+ACA!L29+MCHIP!L29+SCHIP!L29</f>
        <v>163847467.15000001</v>
      </c>
      <c r="M29" s="72">
        <f>+MAP!M29+ACA!M29+MCHIP!M29+SCHIP!M29</f>
        <v>174337750.78</v>
      </c>
      <c r="N29" s="72">
        <f>+MAP!N29+ACA!N29+MCHIP!N29+SCHIP!N29</f>
        <v>173906477.25999999</v>
      </c>
      <c r="O29" s="72">
        <f t="shared" si="0"/>
        <v>1983911500.1199999</v>
      </c>
      <c r="P29" s="85"/>
      <c r="Q29" s="85"/>
    </row>
    <row r="30" spans="1:17" x14ac:dyDescent="0.25">
      <c r="A30" s="73" t="s">
        <v>43</v>
      </c>
      <c r="B30" s="1" t="s">
        <v>44</v>
      </c>
      <c r="C30" s="72">
        <f>+MAP!C30+ACA!C30+MCHIP!C30+SCHIP!C30</f>
        <v>0</v>
      </c>
      <c r="D30" s="72">
        <f>+MAP!D30+ACA!D30+MCHIP!D30+SCHIP!D30</f>
        <v>0</v>
      </c>
      <c r="E30" s="72">
        <f>+MAP!E30+ACA!E30+MCHIP!E30+SCHIP!E30</f>
        <v>0</v>
      </c>
      <c r="F30" s="72">
        <f>+MAP!F30+ACA!F30+MCHIP!F30+SCHIP!F30</f>
        <v>0</v>
      </c>
      <c r="G30" s="72">
        <f>+MAP!G30+ACA!G30+MCHIP!G30+SCHIP!G30</f>
        <v>0</v>
      </c>
      <c r="H30" s="72">
        <f>+MAP!H30+ACA!H30+MCHIP!H30+SCHIP!H30</f>
        <v>0</v>
      </c>
      <c r="I30" s="72">
        <f>+MAP!I30+ACA!I30+MCHIP!I30+SCHIP!I30</f>
        <v>0</v>
      </c>
      <c r="J30" s="72">
        <f>+MAP!J30+ACA!J30+MCHIP!J30+SCHIP!J30</f>
        <v>0</v>
      </c>
      <c r="K30" s="72">
        <f>+MAP!K30+ACA!K30+MCHIP!K30+SCHIP!K30</f>
        <v>0</v>
      </c>
      <c r="L30" s="72">
        <f>+MAP!L30+ACA!L30+MCHIP!L30+SCHIP!L30</f>
        <v>0</v>
      </c>
      <c r="M30" s="72">
        <f>+MAP!M30+ACA!M30+MCHIP!M30+SCHIP!M30</f>
        <v>0</v>
      </c>
      <c r="N30" s="72">
        <f>+MAP!N30+ACA!N30+MCHIP!N30+SCHIP!N30</f>
        <v>0</v>
      </c>
      <c r="O30" s="72">
        <f t="shared" si="0"/>
        <v>0</v>
      </c>
      <c r="P30" s="85"/>
      <c r="Q30" s="85"/>
    </row>
    <row r="31" spans="1:17" x14ac:dyDescent="0.25">
      <c r="A31" s="73" t="s">
        <v>45</v>
      </c>
      <c r="B31" s="1" t="s">
        <v>46</v>
      </c>
      <c r="C31" s="72">
        <f>+MAP!C31+ACA!C31+MCHIP!C31+SCHIP!C31</f>
        <v>5463.9299999999994</v>
      </c>
      <c r="D31" s="72">
        <f>+MAP!D31+ACA!D31+MCHIP!D31+SCHIP!D31</f>
        <v>4327.82</v>
      </c>
      <c r="E31" s="72">
        <f>+MAP!E31+ACA!E31+MCHIP!E31+SCHIP!E31</f>
        <v>4702.16</v>
      </c>
      <c r="F31" s="72">
        <f>+MAP!F31+ACA!F31+MCHIP!F31+SCHIP!F31</f>
        <v>6965.3099999999995</v>
      </c>
      <c r="G31" s="72">
        <f>+MAP!G31+ACA!G31+MCHIP!G31+SCHIP!G31</f>
        <v>8433.11</v>
      </c>
      <c r="H31" s="72">
        <f>+MAP!H31+ACA!H31+MCHIP!H31+SCHIP!H31</f>
        <v>4574.59</v>
      </c>
      <c r="I31" s="72">
        <f>+MAP!I31+ACA!I31+MCHIP!I31+SCHIP!I31</f>
        <v>2747.7</v>
      </c>
      <c r="J31" s="72">
        <f>+MAP!J31+ACA!J31+MCHIP!J31+SCHIP!J31</f>
        <v>4517.6899999999996</v>
      </c>
      <c r="K31" s="72">
        <f>+MAP!K31+ACA!K31+MCHIP!K31+SCHIP!K31</f>
        <v>6851.75</v>
      </c>
      <c r="L31" s="72">
        <f>+MAP!L31+ACA!L31+MCHIP!L31+SCHIP!L31</f>
        <v>5365.89</v>
      </c>
      <c r="M31" s="72">
        <f>+MAP!M31+ACA!M31+MCHIP!M31+SCHIP!M31</f>
        <v>5551.67</v>
      </c>
      <c r="N31" s="72">
        <f>+MAP!N31+ACA!N31+MCHIP!N31+SCHIP!N31</f>
        <v>3343.2</v>
      </c>
      <c r="O31" s="72">
        <f t="shared" si="0"/>
        <v>62844.819999999992</v>
      </c>
      <c r="P31" s="85"/>
      <c r="Q31" s="85"/>
    </row>
    <row r="32" spans="1:17" x14ac:dyDescent="0.25">
      <c r="A32" s="73" t="s">
        <v>47</v>
      </c>
      <c r="B32" s="1" t="s">
        <v>48</v>
      </c>
      <c r="C32" s="72">
        <f>+MAP!C32+ACA!C32+MCHIP!C32+SCHIP!C32</f>
        <v>932564.57000000007</v>
      </c>
      <c r="D32" s="72">
        <f>+MAP!D32+ACA!D32+MCHIP!D32+SCHIP!D32</f>
        <v>1067651.6399999999</v>
      </c>
      <c r="E32" s="72">
        <f>+MAP!E32+ACA!E32+MCHIP!E32+SCHIP!E32</f>
        <v>961172.79</v>
      </c>
      <c r="F32" s="72">
        <f>+MAP!F32+ACA!F32+MCHIP!F32+SCHIP!F32</f>
        <v>2957568.8</v>
      </c>
      <c r="G32" s="72">
        <f>+MAP!G32+ACA!G32+MCHIP!G32+SCHIP!G32</f>
        <v>1233097.3899999999</v>
      </c>
      <c r="H32" s="72">
        <f>+MAP!H32+ACA!H32+MCHIP!H32+SCHIP!H32</f>
        <v>994554.8</v>
      </c>
      <c r="I32" s="72">
        <f>+MAP!I32+ACA!I32+MCHIP!I32+SCHIP!I32</f>
        <v>832253.63000000012</v>
      </c>
      <c r="J32" s="72">
        <f>+MAP!J32+ACA!J32+MCHIP!J32+SCHIP!J32</f>
        <v>902270.08000000007</v>
      </c>
      <c r="K32" s="72">
        <f>+MAP!K32+ACA!K32+MCHIP!K32+SCHIP!K32</f>
        <v>1019808.31</v>
      </c>
      <c r="L32" s="72">
        <f>+MAP!L32+ACA!L32+MCHIP!L32+SCHIP!L32</f>
        <v>1101523.8699999999</v>
      </c>
      <c r="M32" s="72">
        <f>+MAP!M32+ACA!M32+MCHIP!M32+SCHIP!M32</f>
        <v>1354018.96</v>
      </c>
      <c r="N32" s="72">
        <f>+MAP!N32+ACA!N32+MCHIP!N32+SCHIP!N32</f>
        <v>1105683.1600000001</v>
      </c>
      <c r="O32" s="72">
        <f t="shared" si="0"/>
        <v>14462168</v>
      </c>
      <c r="P32" s="85"/>
      <c r="Q32" s="85"/>
    </row>
    <row r="33" spans="1:17" x14ac:dyDescent="0.25">
      <c r="A33" s="73" t="str">
        <f>MAP!A33</f>
        <v>RESIDENTIAL CRISIS STABILIZATION CTR (RCSC)</v>
      </c>
      <c r="B33" s="1" t="s">
        <v>765</v>
      </c>
      <c r="C33" s="72">
        <f>+MAP!C33+ACA!C33+MCHIP!C33+SCHIP!C33</f>
        <v>0</v>
      </c>
      <c r="D33" s="72">
        <f>+MAP!D33+ACA!D33+MCHIP!D33+SCHIP!D33</f>
        <v>0</v>
      </c>
      <c r="E33" s="72">
        <f>MAP!E33+ACA!E33+MCHIP!E33+SCHIP!E33</f>
        <v>0</v>
      </c>
      <c r="F33" s="72">
        <f>MAP!F33+ACA!F33+MCHIP!F33+SCHIP!F33</f>
        <v>0</v>
      </c>
      <c r="G33" s="72">
        <f>MAP!G33+ACA!G33+MCHIP!G33+SCHIP!G33</f>
        <v>1224.72</v>
      </c>
      <c r="H33" s="72">
        <f>MAP!H33+ACA!H33+MCHIP!H33+SCHIP!H33</f>
        <v>0</v>
      </c>
      <c r="I33" s="72">
        <f>MAP!I33+ACA!I33+MCHIP!I33+SCHIP!I33</f>
        <v>0</v>
      </c>
      <c r="J33" s="72">
        <f>MAP!J33+ACA!J33+MCHIP!J33+SCHIP!J33</f>
        <v>0</v>
      </c>
      <c r="K33" s="72">
        <f>MAP!K33+ACA!K33+MCHIP!K33+SCHIP!K33</f>
        <v>816.48</v>
      </c>
      <c r="L33" s="72">
        <f>MAP!L33+ACA!L33+MCHIP!L33+SCHIP!L33</f>
        <v>0</v>
      </c>
      <c r="M33" s="72">
        <f>MAP!M33+ACA!M33+MCHIP!M33+SCHIP!M33</f>
        <v>0</v>
      </c>
      <c r="N33" s="72">
        <f>MAP!N33+ACA!N33+MCHIP!N33+SCHIP!N33</f>
        <v>5307.12</v>
      </c>
      <c r="O33" s="72">
        <f t="shared" si="0"/>
        <v>7348.32</v>
      </c>
      <c r="P33" s="85"/>
      <c r="Q33" s="85"/>
    </row>
    <row r="34" spans="1:17" x14ac:dyDescent="0.25">
      <c r="A34" s="73" t="s">
        <v>49</v>
      </c>
      <c r="B34" s="1" t="s">
        <v>50</v>
      </c>
      <c r="C34" s="72">
        <f>+MAP!C34+ACA!C34+MCHIP!C34+SCHIP!C34</f>
        <v>1200400.32</v>
      </c>
      <c r="D34" s="72">
        <f>+MAP!D34+ACA!D34+MCHIP!D34+SCHIP!D34</f>
        <v>1446814.8599999999</v>
      </c>
      <c r="E34" s="72">
        <f>+MAP!E34+ACA!E34+MCHIP!E34+SCHIP!E34</f>
        <v>913748.84</v>
      </c>
      <c r="F34" s="72">
        <f>+MAP!F34+ACA!F34+MCHIP!F34+SCHIP!F34</f>
        <v>975002.34</v>
      </c>
      <c r="G34" s="72">
        <f>+MAP!G34+ACA!G34+MCHIP!G34+SCHIP!G34</f>
        <v>1173423.9000000001</v>
      </c>
      <c r="H34" s="72">
        <f>+MAP!H34+ACA!H34+MCHIP!H34+SCHIP!H34</f>
        <v>955668.60000000009</v>
      </c>
      <c r="I34" s="72">
        <f>+MAP!I34+ACA!I34+MCHIP!I34+SCHIP!I34</f>
        <v>991490.72000000009</v>
      </c>
      <c r="J34" s="72">
        <f>+MAP!J34+ACA!J34+MCHIP!J34+SCHIP!J34</f>
        <v>1050854.0900000001</v>
      </c>
      <c r="K34" s="72">
        <f>+MAP!K34+ACA!K34+MCHIP!K34+SCHIP!K34</f>
        <v>1278387.47</v>
      </c>
      <c r="L34" s="72">
        <f>+MAP!L34+ACA!L34+MCHIP!L34+SCHIP!L34</f>
        <v>1353952.1800000002</v>
      </c>
      <c r="M34" s="72">
        <f>+MAP!M34+ACA!M34+MCHIP!M34+SCHIP!M34</f>
        <v>1181373.55</v>
      </c>
      <c r="N34" s="72">
        <f>+MAP!N34+ACA!N34+MCHIP!N34+SCHIP!N34</f>
        <v>1169412.5</v>
      </c>
      <c r="O34" s="72">
        <f t="shared" si="0"/>
        <v>13690529.370000001</v>
      </c>
      <c r="P34" s="85"/>
      <c r="Q34" s="85"/>
    </row>
    <row r="35" spans="1:17" x14ac:dyDescent="0.25">
      <c r="A35" s="73" t="s">
        <v>51</v>
      </c>
      <c r="B35" s="1" t="s">
        <v>52</v>
      </c>
      <c r="C35" s="72">
        <f>+MAP!C35+ACA!C35+MCHIP!C35+SCHIP!C35</f>
        <v>0</v>
      </c>
      <c r="D35" s="72">
        <f>+MAP!D35+ACA!D35+MCHIP!D35+SCHIP!D35</f>
        <v>0</v>
      </c>
      <c r="E35" s="72">
        <f>+MAP!E35+ACA!E35+MCHIP!E35+SCHIP!E35</f>
        <v>0</v>
      </c>
      <c r="F35" s="72">
        <f>+MAP!F35+ACA!F35+MCHIP!F35+SCHIP!F35</f>
        <v>0</v>
      </c>
      <c r="G35" s="72">
        <f>+MAP!G35+ACA!G35+MCHIP!G35+SCHIP!G35</f>
        <v>0</v>
      </c>
      <c r="H35" s="72">
        <f>+MAP!H35+ACA!H35+MCHIP!H35+SCHIP!H35</f>
        <v>0</v>
      </c>
      <c r="I35" s="72">
        <f>+MAP!I35+ACA!I35+MCHIP!I35+SCHIP!I35</f>
        <v>0</v>
      </c>
      <c r="J35" s="72">
        <f>+MAP!J35+ACA!J35+MCHIP!J35+SCHIP!J35</f>
        <v>0</v>
      </c>
      <c r="K35" s="72">
        <f>+MAP!K35+ACA!K35+MCHIP!K35+SCHIP!K35</f>
        <v>0</v>
      </c>
      <c r="L35" s="72">
        <f>+MAP!L35+ACA!L35+MCHIP!L35+SCHIP!L35</f>
        <v>0</v>
      </c>
      <c r="M35" s="72">
        <f>+MAP!M35+ACA!M35+MCHIP!M35+SCHIP!M35</f>
        <v>0</v>
      </c>
      <c r="N35" s="72">
        <f>+MAP!N35+ACA!N35+MCHIP!N35+SCHIP!N35</f>
        <v>0</v>
      </c>
      <c r="O35" s="72">
        <f t="shared" si="0"/>
        <v>0</v>
      </c>
      <c r="P35" s="85"/>
      <c r="Q35" s="85"/>
    </row>
    <row r="36" spans="1:17" x14ac:dyDescent="0.25">
      <c r="A36" s="73" t="s">
        <v>53</v>
      </c>
      <c r="B36" s="1" t="s">
        <v>54</v>
      </c>
      <c r="C36" s="72">
        <f>+MAP!C36+ACA!C36+MCHIP!C36+SCHIP!C36</f>
        <v>36912.520000000004</v>
      </c>
      <c r="D36" s="72">
        <f>+MAP!D36+ACA!D36+MCHIP!D36+SCHIP!D36</f>
        <v>49746.289999999994</v>
      </c>
      <c r="E36" s="72">
        <f>+MAP!E36+ACA!E36+MCHIP!E36+SCHIP!E36</f>
        <v>39641.19</v>
      </c>
      <c r="F36" s="72">
        <f>+MAP!F36+ACA!F36+MCHIP!F36+SCHIP!F36</f>
        <v>35123.72</v>
      </c>
      <c r="G36" s="72">
        <f>+MAP!G36+ACA!G36+MCHIP!G36+SCHIP!G36</f>
        <v>61945.17</v>
      </c>
      <c r="H36" s="72">
        <f>+MAP!H36+ACA!H36+MCHIP!H36+SCHIP!H36</f>
        <v>36578.769999999997</v>
      </c>
      <c r="I36" s="72">
        <f>+MAP!I36+ACA!I36+MCHIP!I36+SCHIP!I36</f>
        <v>62481.83</v>
      </c>
      <c r="J36" s="72">
        <f>+MAP!J36+ACA!J36+MCHIP!J36+SCHIP!J36</f>
        <v>67322.84</v>
      </c>
      <c r="K36" s="72">
        <f>+MAP!K36+ACA!K36+MCHIP!K36+SCHIP!K36</f>
        <v>74100.76999999999</v>
      </c>
      <c r="L36" s="72">
        <f>+MAP!L36+ACA!L36+MCHIP!L36+SCHIP!L36</f>
        <v>40939.090000000004</v>
      </c>
      <c r="M36" s="72">
        <f>+MAP!M36+ACA!M36+MCHIP!M36+SCHIP!M36</f>
        <v>50790.97</v>
      </c>
      <c r="N36" s="72">
        <f>+MAP!N36+ACA!N36+MCHIP!N36+SCHIP!N36</f>
        <v>38305.230000000003</v>
      </c>
      <c r="O36" s="72">
        <f t="shared" si="0"/>
        <v>593888.39</v>
      </c>
      <c r="P36" s="85"/>
      <c r="Q36" s="85"/>
    </row>
    <row r="37" spans="1:17" x14ac:dyDescent="0.25">
      <c r="A37" s="73" t="s">
        <v>307</v>
      </c>
      <c r="B37" s="1" t="s">
        <v>55</v>
      </c>
      <c r="C37" s="72">
        <f>+MAP!C37+ACA!C37+MCHIP!C37+SCHIP!C37</f>
        <v>18949.96</v>
      </c>
      <c r="D37" s="72">
        <f>+MAP!D37+ACA!D37+MCHIP!D37+SCHIP!D37</f>
        <v>21912.03</v>
      </c>
      <c r="E37" s="72">
        <f>+MAP!E37+ACA!E37+MCHIP!E37+SCHIP!E37</f>
        <v>17040.97</v>
      </c>
      <c r="F37" s="72">
        <f>+MAP!F37+ACA!F37+MCHIP!F37+SCHIP!F37</f>
        <v>12915.38</v>
      </c>
      <c r="G37" s="72">
        <f>+MAP!G37+ACA!G37+MCHIP!G37+SCHIP!G37</f>
        <v>17374.810000000001</v>
      </c>
      <c r="H37" s="72">
        <f>+MAP!H37+ACA!H37+MCHIP!H37+SCHIP!H37</f>
        <v>10909.789999999999</v>
      </c>
      <c r="I37" s="72">
        <f>+MAP!I37+ACA!I37+MCHIP!I37+SCHIP!I37</f>
        <v>14120.51</v>
      </c>
      <c r="J37" s="72">
        <f>+MAP!J37+ACA!J37+MCHIP!J37+SCHIP!J37</f>
        <v>25465.37</v>
      </c>
      <c r="K37" s="72">
        <f>+MAP!K37+ACA!K37+MCHIP!K37+SCHIP!K37</f>
        <v>25138.559999999998</v>
      </c>
      <c r="L37" s="72">
        <f>+MAP!L37+ACA!L37+MCHIP!L37+SCHIP!L37</f>
        <v>22510.99</v>
      </c>
      <c r="M37" s="72">
        <f>+MAP!M37+ACA!M37+MCHIP!M37+SCHIP!M37</f>
        <v>25541.61</v>
      </c>
      <c r="N37" s="72">
        <f>+MAP!N37+ACA!N37+MCHIP!N37+SCHIP!N37</f>
        <v>19691.300000000003</v>
      </c>
      <c r="O37" s="72">
        <f t="shared" si="0"/>
        <v>231571.27999999997</v>
      </c>
      <c r="P37" s="85"/>
      <c r="Q37" s="85"/>
    </row>
    <row r="38" spans="1:17" x14ac:dyDescent="0.25">
      <c r="A38" s="73" t="s">
        <v>56</v>
      </c>
      <c r="B38" s="1" t="s">
        <v>57</v>
      </c>
      <c r="C38" s="72">
        <f>+MAP!C38+ACA!C38+MCHIP!C38+SCHIP!C38</f>
        <v>56082.130000000005</v>
      </c>
      <c r="D38" s="72">
        <f>+MAP!D38+ACA!D38+MCHIP!D38+SCHIP!D38</f>
        <v>91516.19</v>
      </c>
      <c r="E38" s="72">
        <f>+MAP!E38+ACA!E38+MCHIP!E38+SCHIP!E38</f>
        <v>72630.5</v>
      </c>
      <c r="F38" s="72">
        <f>+MAP!F38+ACA!F38+MCHIP!F38+SCHIP!F38</f>
        <v>58421.06</v>
      </c>
      <c r="G38" s="72">
        <f>+MAP!G38+ACA!G38+MCHIP!G38+SCHIP!G38</f>
        <v>73665.88</v>
      </c>
      <c r="H38" s="72">
        <f>+MAP!H38+ACA!H38+MCHIP!H38+SCHIP!H38</f>
        <v>74309.429999999993</v>
      </c>
      <c r="I38" s="72">
        <f>+MAP!I38+ACA!I38+MCHIP!I38+SCHIP!I38</f>
        <v>111190.45</v>
      </c>
      <c r="J38" s="72">
        <f>+MAP!J38+ACA!J38+MCHIP!J38+SCHIP!J38</f>
        <v>141730.86000000002</v>
      </c>
      <c r="K38" s="72">
        <f>+MAP!K38+ACA!K38+MCHIP!K38+SCHIP!K38</f>
        <v>93282.53</v>
      </c>
      <c r="L38" s="72">
        <f>+MAP!L38+ACA!L38+MCHIP!L38+SCHIP!L38</f>
        <v>71867.290000000008</v>
      </c>
      <c r="M38" s="72">
        <f>+MAP!M38+ACA!M38+MCHIP!M38+SCHIP!M38</f>
        <v>69469.52</v>
      </c>
      <c r="N38" s="72">
        <f>+MAP!N38+ACA!N38+MCHIP!N38+SCHIP!N38</f>
        <v>63450.18</v>
      </c>
      <c r="O38" s="72">
        <f t="shared" si="0"/>
        <v>977616.02000000014</v>
      </c>
      <c r="P38" s="85"/>
      <c r="Q38" s="85"/>
    </row>
    <row r="39" spans="1:17" x14ac:dyDescent="0.25">
      <c r="A39" s="73" t="s">
        <v>58</v>
      </c>
      <c r="B39" s="1" t="s">
        <v>59</v>
      </c>
      <c r="C39" s="72">
        <f>+MAP!C39+ACA!C39+MCHIP!C39+SCHIP!C39</f>
        <v>154483.57</v>
      </c>
      <c r="D39" s="72">
        <f>+MAP!D39+ACA!D39+MCHIP!D39+SCHIP!D39</f>
        <v>247207.87</v>
      </c>
      <c r="E39" s="72">
        <f>+MAP!E39+ACA!E39+MCHIP!E39+SCHIP!E39</f>
        <v>190127.08</v>
      </c>
      <c r="F39" s="72">
        <f>+MAP!F39+ACA!F39+MCHIP!F39+SCHIP!F39</f>
        <v>180294.44999999998</v>
      </c>
      <c r="G39" s="72">
        <f>+MAP!G39+ACA!G39+MCHIP!G39+SCHIP!G39</f>
        <v>210265.77</v>
      </c>
      <c r="H39" s="72">
        <f>+MAP!H39+ACA!H39+MCHIP!H39+SCHIP!H39</f>
        <v>172293.56000000003</v>
      </c>
      <c r="I39" s="72">
        <f>+MAP!I39+ACA!I39+MCHIP!I39+SCHIP!I39</f>
        <v>161200.46999999997</v>
      </c>
      <c r="J39" s="72">
        <f>+MAP!J39+ACA!J39+MCHIP!J39+SCHIP!J39</f>
        <v>215841.58000000002</v>
      </c>
      <c r="K39" s="72">
        <f>+MAP!K39+ACA!K39+MCHIP!K39+SCHIP!K39</f>
        <v>218620.47999999998</v>
      </c>
      <c r="L39" s="72">
        <f>+MAP!L39+ACA!L39+MCHIP!L39+SCHIP!L39</f>
        <v>190282.77</v>
      </c>
      <c r="M39" s="72">
        <f>+MAP!M39+ACA!M39+MCHIP!M39+SCHIP!M39</f>
        <v>241730.91</v>
      </c>
      <c r="N39" s="72">
        <f>+MAP!N39+ACA!N39+MCHIP!N39+SCHIP!N39</f>
        <v>172990.42</v>
      </c>
      <c r="O39" s="72">
        <f t="shared" si="0"/>
        <v>2355338.9300000002</v>
      </c>
      <c r="P39" s="85"/>
      <c r="Q39" s="85"/>
    </row>
    <row r="40" spans="1:17" x14ac:dyDescent="0.25">
      <c r="A40" s="73" t="s">
        <v>60</v>
      </c>
      <c r="B40" s="1" t="s">
        <v>61</v>
      </c>
      <c r="C40" s="72">
        <f>+MAP!C40+ACA!C40+MCHIP!C40+SCHIP!C40</f>
        <v>208463.13</v>
      </c>
      <c r="D40" s="72">
        <f>+MAP!D40+ACA!D40+MCHIP!D40+SCHIP!D40</f>
        <v>311367.86</v>
      </c>
      <c r="E40" s="72">
        <f>+MAP!E40+ACA!E40+MCHIP!E40+SCHIP!E40</f>
        <v>222244.59</v>
      </c>
      <c r="F40" s="72">
        <f>+MAP!F40+ACA!F40+MCHIP!F40+SCHIP!F40</f>
        <v>228568.85</v>
      </c>
      <c r="G40" s="72">
        <f>+MAP!G40+ACA!G40+MCHIP!G40+SCHIP!G40</f>
        <v>272199.03000000003</v>
      </c>
      <c r="H40" s="72">
        <f>+MAP!H40+ACA!H40+MCHIP!H40+SCHIP!H40</f>
        <v>285570.43999999994</v>
      </c>
      <c r="I40" s="72">
        <f>+MAP!I40+ACA!I40+MCHIP!I40+SCHIP!I40</f>
        <v>219325.89</v>
      </c>
      <c r="J40" s="72">
        <f>+MAP!J40+ACA!J40+MCHIP!J40+SCHIP!J40</f>
        <v>353418.23</v>
      </c>
      <c r="K40" s="72">
        <f>+MAP!K40+ACA!K40+MCHIP!K40+SCHIP!K40</f>
        <v>328843.62</v>
      </c>
      <c r="L40" s="72">
        <f>+MAP!L40+ACA!L40+MCHIP!L40+SCHIP!L40</f>
        <v>309538.38</v>
      </c>
      <c r="M40" s="72">
        <f>+MAP!M40+ACA!M40+MCHIP!M40+SCHIP!M40</f>
        <v>414958.77</v>
      </c>
      <c r="N40" s="72">
        <f>+MAP!N40+ACA!N40+MCHIP!N40+SCHIP!N40</f>
        <v>332946.64</v>
      </c>
      <c r="O40" s="72">
        <f t="shared" si="0"/>
        <v>3487445.43</v>
      </c>
      <c r="P40" s="85"/>
      <c r="Q40" s="85"/>
    </row>
    <row r="41" spans="1:17" x14ac:dyDescent="0.25">
      <c r="A41" s="73" t="s">
        <v>62</v>
      </c>
      <c r="B41" s="1" t="s">
        <v>63</v>
      </c>
      <c r="C41" s="72">
        <f>+MAP!C41+ACA!C41+MCHIP!C41+SCHIP!C41</f>
        <v>14770.42</v>
      </c>
      <c r="D41" s="72">
        <f>+MAP!D41+ACA!D41+MCHIP!D41+SCHIP!D41</f>
        <v>24159.760000000002</v>
      </c>
      <c r="E41" s="72">
        <f>+MAP!E41+ACA!E41+MCHIP!E41+SCHIP!E41</f>
        <v>17637.07</v>
      </c>
      <c r="F41" s="72">
        <f>+MAP!F41+ACA!F41+MCHIP!F41+SCHIP!F41</f>
        <v>19849.75</v>
      </c>
      <c r="G41" s="72">
        <f>+MAP!G41+ACA!G41+MCHIP!G41+SCHIP!G41</f>
        <v>29335.140000000003</v>
      </c>
      <c r="H41" s="72">
        <f>+MAP!H41+ACA!H41+MCHIP!H41+SCHIP!H41</f>
        <v>21837.23</v>
      </c>
      <c r="I41" s="72">
        <f>+MAP!I41+ACA!I41+MCHIP!I41+SCHIP!I41</f>
        <v>35654.93</v>
      </c>
      <c r="J41" s="72">
        <f>+MAP!J41+ACA!J41+MCHIP!J41+SCHIP!J41</f>
        <v>32881.68</v>
      </c>
      <c r="K41" s="72">
        <f>+MAP!K41+ACA!K41+MCHIP!K41+SCHIP!K41</f>
        <v>23146.82</v>
      </c>
      <c r="L41" s="72">
        <f>+MAP!L41+ACA!L41+MCHIP!L41+SCHIP!L41</f>
        <v>25366.85</v>
      </c>
      <c r="M41" s="72">
        <f>+MAP!M41+ACA!M41+MCHIP!M41+SCHIP!M41</f>
        <v>30369.19</v>
      </c>
      <c r="N41" s="72">
        <f>+MAP!N41+ACA!N41+MCHIP!N41+SCHIP!N41</f>
        <v>34006.92</v>
      </c>
      <c r="O41" s="72">
        <f t="shared" si="0"/>
        <v>309015.75999999995</v>
      </c>
      <c r="P41" s="85"/>
      <c r="Q41" s="85"/>
    </row>
    <row r="42" spans="1:17" x14ac:dyDescent="0.25">
      <c r="A42" s="73" t="s">
        <v>64</v>
      </c>
      <c r="B42" s="1" t="s">
        <v>65</v>
      </c>
      <c r="C42" s="72">
        <f>+MAP!C42+ACA!C42+MCHIP!C42+SCHIP!C42</f>
        <v>2737368.6</v>
      </c>
      <c r="D42" s="72">
        <f>+MAP!D42+ACA!D42+MCHIP!D42+SCHIP!D42</f>
        <v>4541731.3999999994</v>
      </c>
      <c r="E42" s="72">
        <f>+MAP!E42+ACA!E42+MCHIP!E42+SCHIP!E42</f>
        <v>3014280.93</v>
      </c>
      <c r="F42" s="72">
        <f>+MAP!F42+ACA!F42+MCHIP!F42+SCHIP!F42</f>
        <v>3404813.58</v>
      </c>
      <c r="G42" s="72">
        <f>+MAP!G42+ACA!G42+MCHIP!G42+SCHIP!G42</f>
        <v>3890188.38</v>
      </c>
      <c r="H42" s="72">
        <f>+MAP!H42+ACA!H42+MCHIP!H42+SCHIP!H42</f>
        <v>3103749.82</v>
      </c>
      <c r="I42" s="72">
        <f>+MAP!I42+ACA!I42+MCHIP!I42+SCHIP!I42</f>
        <v>4136218.1</v>
      </c>
      <c r="J42" s="72">
        <f>+MAP!J42+ACA!J42+MCHIP!J42+SCHIP!J42</f>
        <v>3649484.04</v>
      </c>
      <c r="K42" s="72">
        <f>+MAP!K42+ACA!K42+MCHIP!K42+SCHIP!K42</f>
        <v>3769663.3899999997</v>
      </c>
      <c r="L42" s="72">
        <f>+MAP!L42+ACA!L42+MCHIP!L42+SCHIP!L42</f>
        <v>3790968.24</v>
      </c>
      <c r="M42" s="72">
        <f>+MAP!M42+ACA!M42+MCHIP!M42+SCHIP!M42</f>
        <v>4182962.47</v>
      </c>
      <c r="N42" s="72">
        <f>+MAP!N42+ACA!N42+MCHIP!N42+SCHIP!N42</f>
        <v>4133643.79</v>
      </c>
      <c r="O42" s="72">
        <f t="shared" si="0"/>
        <v>44355072.740000002</v>
      </c>
      <c r="P42" s="85"/>
      <c r="Q42" s="85"/>
    </row>
    <row r="43" spans="1:17" x14ac:dyDescent="0.25">
      <c r="A43" s="73" t="s">
        <v>66</v>
      </c>
      <c r="B43" s="1" t="s">
        <v>67</v>
      </c>
      <c r="C43" s="72">
        <f>+MAP!C43+ACA!C43+MCHIP!C43+SCHIP!C43</f>
        <v>100431.16</v>
      </c>
      <c r="D43" s="72">
        <f>+MAP!D43+ACA!D43+MCHIP!D43+SCHIP!D43</f>
        <v>219859.25</v>
      </c>
      <c r="E43" s="72">
        <f>+MAP!E43+ACA!E43+MCHIP!E43+SCHIP!E43</f>
        <v>102220.40999999999</v>
      </c>
      <c r="F43" s="72">
        <f>+MAP!F43+ACA!F43+MCHIP!F43+SCHIP!F43</f>
        <v>101325.09</v>
      </c>
      <c r="G43" s="72">
        <f>+MAP!G43+ACA!G43+MCHIP!G43+SCHIP!G43</f>
        <v>155474.03</v>
      </c>
      <c r="H43" s="72">
        <f>+MAP!H43+ACA!H43+MCHIP!H43+SCHIP!H43</f>
        <v>194527.99</v>
      </c>
      <c r="I43" s="72">
        <f>+MAP!I43+ACA!I43+MCHIP!I43+SCHIP!I43</f>
        <v>188104.92</v>
      </c>
      <c r="J43" s="72">
        <f>+MAP!J43+ACA!J43+MCHIP!J43+SCHIP!J43</f>
        <v>159602.08000000002</v>
      </c>
      <c r="K43" s="72">
        <f>+MAP!K43+ACA!K43+MCHIP!K43+SCHIP!K43</f>
        <v>174791.65000000002</v>
      </c>
      <c r="L43" s="72">
        <f>+MAP!L43+ACA!L43+MCHIP!L43+SCHIP!L43</f>
        <v>127187.76</v>
      </c>
      <c r="M43" s="72">
        <f>+MAP!M43+ACA!M43+MCHIP!M43+SCHIP!M43</f>
        <v>131672.41999999998</v>
      </c>
      <c r="N43" s="72">
        <f>+MAP!N43+ACA!N43+MCHIP!N43+SCHIP!N43</f>
        <v>230297.08</v>
      </c>
      <c r="O43" s="72">
        <f t="shared" si="0"/>
        <v>1885493.84</v>
      </c>
      <c r="P43" s="85"/>
      <c r="Q43" s="85"/>
    </row>
    <row r="44" spans="1:17" x14ac:dyDescent="0.25">
      <c r="A44" s="73" t="s">
        <v>68</v>
      </c>
      <c r="B44" s="1" t="s">
        <v>69</v>
      </c>
      <c r="C44" s="72">
        <f>+MAP!C44+ACA!C44+MCHIP!C44+SCHIP!C44</f>
        <v>788019.45</v>
      </c>
      <c r="D44" s="72">
        <f>+MAP!D44+ACA!D44+MCHIP!D44+SCHIP!D44</f>
        <v>976929.57</v>
      </c>
      <c r="E44" s="72">
        <f>+MAP!E44+ACA!E44+MCHIP!E44+SCHIP!E44</f>
        <v>1118491.8700000001</v>
      </c>
      <c r="F44" s="72">
        <f>+MAP!F44+ACA!F44+MCHIP!F44+SCHIP!F44</f>
        <v>1358586.85</v>
      </c>
      <c r="G44" s="72">
        <f>+MAP!G44+ACA!G44+MCHIP!G44+SCHIP!G44</f>
        <v>1692423.51</v>
      </c>
      <c r="H44" s="72">
        <f>+MAP!H44+ACA!H44+MCHIP!H44+SCHIP!H44</f>
        <v>1544307.1099999999</v>
      </c>
      <c r="I44" s="72">
        <f>+MAP!I44+ACA!I44+MCHIP!I44+SCHIP!I44</f>
        <v>1589935.78</v>
      </c>
      <c r="J44" s="72">
        <f>+MAP!J44+ACA!J44+MCHIP!J44+SCHIP!J44</f>
        <v>1202673.5599999998</v>
      </c>
      <c r="K44" s="72">
        <f>+MAP!K44+ACA!K44+MCHIP!K44+SCHIP!K44</f>
        <v>1511554.6</v>
      </c>
      <c r="L44" s="72">
        <f>+MAP!L44+ACA!L44+MCHIP!L44+SCHIP!L44</f>
        <v>1702718.51</v>
      </c>
      <c r="M44" s="72">
        <f>+MAP!M44+ACA!M44+MCHIP!M44+SCHIP!M44</f>
        <v>1812559.51</v>
      </c>
      <c r="N44" s="72">
        <f>+MAP!N44+ACA!N44+MCHIP!N44+SCHIP!N44</f>
        <v>1190280.22</v>
      </c>
      <c r="O44" s="72">
        <f t="shared" si="0"/>
        <v>16488480.539999999</v>
      </c>
      <c r="P44" s="85"/>
      <c r="Q44" s="85"/>
    </row>
    <row r="45" spans="1:17" x14ac:dyDescent="0.25">
      <c r="A45" s="2" t="s">
        <v>70</v>
      </c>
      <c r="B45" s="1" t="s">
        <v>71</v>
      </c>
      <c r="C45" s="72">
        <f>+MAP!C45+ACA!C45+MCHIP!C45+SCHIP!C45</f>
        <v>11444259.489999998</v>
      </c>
      <c r="D45" s="72">
        <f>+MAP!D45+ACA!D45+MCHIP!D45+SCHIP!D45</f>
        <v>14938693.59</v>
      </c>
      <c r="E45" s="72">
        <f>+MAP!E45+ACA!E45+MCHIP!E45+SCHIP!E45</f>
        <v>13617119.43</v>
      </c>
      <c r="F45" s="72">
        <f>+MAP!F45+ACA!F45+MCHIP!F45+SCHIP!F45</f>
        <v>14149817.060000001</v>
      </c>
      <c r="G45" s="72">
        <f>+MAP!G45+ACA!G45+MCHIP!G45+SCHIP!G45</f>
        <v>17729112.5</v>
      </c>
      <c r="H45" s="72">
        <f>+MAP!H45+ACA!H45+MCHIP!H45+SCHIP!H45</f>
        <v>14958624.789999999</v>
      </c>
      <c r="I45" s="72">
        <f>+MAP!I45+ACA!I45+MCHIP!I45+SCHIP!I45</f>
        <v>15283353.370000001</v>
      </c>
      <c r="J45" s="72">
        <f>+MAP!J45+ACA!J45+MCHIP!J45+SCHIP!J45</f>
        <v>12633904.810000001</v>
      </c>
      <c r="K45" s="72">
        <f>+MAP!K45+ACA!K45+MCHIP!K45+SCHIP!K45</f>
        <v>14275819.27</v>
      </c>
      <c r="L45" s="72">
        <f>+MAP!L45+ACA!L45+MCHIP!L45+SCHIP!L45</f>
        <v>15880383.889999999</v>
      </c>
      <c r="M45" s="72">
        <f>+MAP!M45+ACA!M45+MCHIP!M45+SCHIP!M45</f>
        <v>18598651.620000001</v>
      </c>
      <c r="N45" s="72">
        <f>+MAP!N45+ACA!N45+MCHIP!N45+SCHIP!N45</f>
        <v>13515634.49</v>
      </c>
      <c r="O45" s="72">
        <f t="shared" si="0"/>
        <v>177025374.31</v>
      </c>
      <c r="P45" s="85"/>
      <c r="Q45" s="85"/>
    </row>
    <row r="46" spans="1:17" x14ac:dyDescent="0.25">
      <c r="A46" s="245" t="s">
        <v>72</v>
      </c>
      <c r="B46" s="100" t="s">
        <v>73</v>
      </c>
      <c r="C46" s="99">
        <f>+MAP!C46+ACA!C46+MCHIP!C46+SCHIP!C46</f>
        <v>0</v>
      </c>
      <c r="D46" s="99">
        <f>+MAP!D46+ACA!D46+MCHIP!D46+SCHIP!D46</f>
        <v>0</v>
      </c>
      <c r="E46" s="99">
        <f>+MAP!E46+ACA!E46+MCHIP!E46+SCHIP!E46</f>
        <v>0</v>
      </c>
      <c r="F46" s="99">
        <f>+MAP!F46+ACA!F46+MCHIP!F46+SCHIP!F46</f>
        <v>0</v>
      </c>
      <c r="G46" s="99">
        <f>+MAP!G46+ACA!G46+MCHIP!G46+SCHIP!G46</f>
        <v>0</v>
      </c>
      <c r="H46" s="99">
        <f>+MAP!H46+ACA!H46+MCHIP!H46+SCHIP!H46</f>
        <v>0</v>
      </c>
      <c r="I46" s="99">
        <f>+MAP!I46+ACA!I46+MCHIP!I46+SCHIP!I46</f>
        <v>0</v>
      </c>
      <c r="J46" s="99">
        <f>+MAP!J46+ACA!J46+MCHIP!J46+SCHIP!J46</f>
        <v>0</v>
      </c>
      <c r="K46" s="99">
        <f>+MAP!K46+ACA!K46+MCHIP!K46+SCHIP!K46</f>
        <v>0</v>
      </c>
      <c r="L46" s="99">
        <f>+MAP!L46+ACA!L46+MCHIP!L46+SCHIP!L46</f>
        <v>0</v>
      </c>
      <c r="M46" s="99">
        <f>+MAP!M46+ACA!M46+MCHIP!M49+SCHIP!M46</f>
        <v>0</v>
      </c>
      <c r="N46" s="99">
        <f>+MAP!N46+ACA!N46+MCHIP!N46+SCHIP!N46</f>
        <v>0</v>
      </c>
      <c r="O46" s="99">
        <f t="shared" si="0"/>
        <v>0</v>
      </c>
      <c r="P46" s="85"/>
      <c r="Q46" s="85"/>
    </row>
    <row r="47" spans="1:17" x14ac:dyDescent="0.25">
      <c r="A47" s="73" t="s">
        <v>74</v>
      </c>
      <c r="B47" s="1" t="s">
        <v>75</v>
      </c>
      <c r="C47" s="72">
        <f>+MAP!C47+ACA!C47+MCHIP!C47+SCHIP!C47</f>
        <v>412532.12</v>
      </c>
      <c r="D47" s="72">
        <f>+MAP!D47+ACA!D47+MCHIP!D47+SCHIP!D47</f>
        <v>504161.42</v>
      </c>
      <c r="E47" s="72">
        <f>+MAP!E47+ACA!E47+MCHIP!E47+SCHIP!E47</f>
        <v>416361.27999999997</v>
      </c>
      <c r="F47" s="72">
        <f>+MAP!F47+ACA!F47+MCHIP!F47+SCHIP!F47</f>
        <v>381166.26999999996</v>
      </c>
      <c r="G47" s="72">
        <f>+MAP!G47+ACA!G47+MCHIP!G47+SCHIP!G47</f>
        <v>912961.69</v>
      </c>
      <c r="H47" s="72">
        <f>+MAP!H47+ACA!H47+MCHIP!H47+SCHIP!H47</f>
        <v>389149.38</v>
      </c>
      <c r="I47" s="72">
        <f>+MAP!I47+ACA!I47+MCHIP!I47+SCHIP!I47</f>
        <v>432631.23999999993</v>
      </c>
      <c r="J47" s="72">
        <f>+MAP!J47+ACA!J47+MCHIP!J47+SCHIP!J47</f>
        <v>413016.87</v>
      </c>
      <c r="K47" s="72">
        <f>+MAP!K47+ACA!K47+MCHIP!K47+SCHIP!K47</f>
        <v>897010.46999999986</v>
      </c>
      <c r="L47" s="72">
        <f>+MAP!L47+ACA!L47+MCHIP!L47+SCHIP!L47</f>
        <v>360400.23</v>
      </c>
      <c r="M47" s="72">
        <f>+MAP!M47+ACA!M47+MCHIP!M47+SCHIP!M47</f>
        <v>741870.64</v>
      </c>
      <c r="N47" s="72">
        <f>+MAP!N47+ACA!N47+MCHIP!N47+SCHIP!N47</f>
        <v>706704.06</v>
      </c>
      <c r="O47" s="72">
        <f t="shared" si="0"/>
        <v>6567965.6699999999</v>
      </c>
      <c r="P47" s="85"/>
      <c r="Q47" s="85"/>
    </row>
    <row r="48" spans="1:17" x14ac:dyDescent="0.25">
      <c r="A48" s="73" t="s">
        <v>76</v>
      </c>
      <c r="B48" s="1" t="s">
        <v>77</v>
      </c>
      <c r="C48" s="72">
        <f>+MAP!C48+ACA!C48+MCHIP!C48+SCHIP!C48</f>
        <v>17486964.209999997</v>
      </c>
      <c r="D48" s="72">
        <f>+MAP!D48+ACA!D48+MCHIP!D48+SCHIP!D48</f>
        <v>24440948.450000003</v>
      </c>
      <c r="E48" s="72">
        <f>+MAP!E48+ACA!E48+MCHIP!E48+SCHIP!E48</f>
        <v>21403560.169999998</v>
      </c>
      <c r="F48" s="72">
        <f>+MAP!F48+ACA!F48+MCHIP!F48+SCHIP!F48</f>
        <v>21021186.610000003</v>
      </c>
      <c r="G48" s="72">
        <f>+MAP!G48+ACA!G48+MCHIP!G48+SCHIP!G48</f>
        <v>24990140.899999999</v>
      </c>
      <c r="H48" s="72">
        <f>+MAP!H48+ACA!H48+MCHIP!H48+SCHIP!H48</f>
        <v>23099273</v>
      </c>
      <c r="I48" s="72">
        <f>+MAP!I48+ACA!I48+MCHIP!I48+SCHIP!I48</f>
        <v>23271440.289999999</v>
      </c>
      <c r="J48" s="72">
        <f>+MAP!J48+ACA!J48+MCHIP!J48+SCHIP!J48</f>
        <v>18846766.140000001</v>
      </c>
      <c r="K48" s="72">
        <f>+MAP!K48+ACA!K48+MCHIP!K48+SCHIP!K48</f>
        <v>23510803.789999999</v>
      </c>
      <c r="L48" s="72">
        <f>+MAP!L48+ACA!L48+MCHIP!L48+SCHIP!L48</f>
        <v>23434944.140000001</v>
      </c>
      <c r="M48" s="72">
        <f>+MAP!M48+ACA!M48+MCHIP!M48+SCHIP!M48</f>
        <v>31700862.840000004</v>
      </c>
      <c r="N48" s="72">
        <f>+MAP!N48+ACA!N48+MCHIP!N48+SCHIP!N48</f>
        <v>23734690.189999998</v>
      </c>
      <c r="O48" s="72">
        <f t="shared" si="0"/>
        <v>276941580.73000002</v>
      </c>
      <c r="P48" s="85"/>
      <c r="Q48" s="85"/>
    </row>
    <row r="49" spans="1:17" x14ac:dyDescent="0.25">
      <c r="A49" s="98" t="s">
        <v>78</v>
      </c>
      <c r="B49" s="100" t="s">
        <v>79</v>
      </c>
      <c r="C49" s="99">
        <f>+MAP!C49+ACA!C49+MCHIP!C49+SCHIP!C49</f>
        <v>0</v>
      </c>
      <c r="D49" s="99">
        <f>+MAP!D49+ACA!D49+MCHIP!D49+SCHIP!D49</f>
        <v>0</v>
      </c>
      <c r="E49" s="99">
        <f>+MAP!E49+ACA!E49+MCHIP!E49+SCHIP!E49</f>
        <v>0</v>
      </c>
      <c r="F49" s="99">
        <f>+MAP!F49+ACA!F49+MCHIP!F49+SCHIP!F49</f>
        <v>0</v>
      </c>
      <c r="G49" s="99">
        <f>+MAP!G49+ACA!G49+MCHIP!G49+SCHIP!G49</f>
        <v>0</v>
      </c>
      <c r="H49" s="99">
        <f>+MAP!H49+ACA!H49+MCHIP!H49+SCHIP!H49</f>
        <v>0</v>
      </c>
      <c r="I49" s="99">
        <f>+MAP!I49+ACA!I49+MCHIP!I49+SCHIP!I49</f>
        <v>0</v>
      </c>
      <c r="J49" s="99">
        <f>+MAP!J49+ACA!J49+MCHIP!J49+SCHIP!J49</f>
        <v>0</v>
      </c>
      <c r="K49" s="99">
        <f>+MAP!K49+ACA!K49+MCHIP!K49+SCHIP!K49</f>
        <v>0</v>
      </c>
      <c r="L49" s="99">
        <f>+MAP!L49+ACA!L49+MCHIP!L49+SCHIP!L49</f>
        <v>0</v>
      </c>
      <c r="M49" s="99">
        <f>+MAP!M49+ACA!M49+MCHIP!M49+SCHIP!M49</f>
        <v>0</v>
      </c>
      <c r="N49" s="99">
        <f>+MAP!N49+ACA!N49+MCHIP!N49+SCHIP!N49</f>
        <v>0</v>
      </c>
      <c r="O49" s="99">
        <f t="shared" si="0"/>
        <v>0</v>
      </c>
      <c r="P49" s="85"/>
      <c r="Q49" s="85"/>
    </row>
    <row r="50" spans="1:17" x14ac:dyDescent="0.25">
      <c r="A50" s="73" t="s">
        <v>80</v>
      </c>
      <c r="B50" s="1" t="s">
        <v>81</v>
      </c>
      <c r="C50" s="72">
        <f>MAP!C50+ACA!C50+MCHIP!C50+SCHIP!C50</f>
        <v>0</v>
      </c>
      <c r="D50" s="72">
        <f>MAP!D50+ACA!D50+MCHIP!D50+SCHIP!D50</f>
        <v>0</v>
      </c>
      <c r="E50" s="72">
        <f>MAP!E50+ACA!E50+MCHIP!E50+SCHIP!E50</f>
        <v>0</v>
      </c>
      <c r="F50" s="72">
        <f>MAP!F50+ACA!F50+MCHIP!F50+SCHIP!F50</f>
        <v>0</v>
      </c>
      <c r="G50" s="72">
        <f>MAP!G50+ACA!G50+MCHIP!G50+SCHIP!G50</f>
        <v>0</v>
      </c>
      <c r="H50" s="72">
        <f>MAP!H50+ACA!H50+MCHIP!H50+SCHIP!H50</f>
        <v>0</v>
      </c>
      <c r="I50" s="72">
        <f>MAP!I50+ACA!I50+MCHIP!I50+SCHIP!I50</f>
        <v>0</v>
      </c>
      <c r="J50" s="72">
        <f>MAP!J50+ACA!J50+MCHIP!J50+SCHIP!J50</f>
        <v>0</v>
      </c>
      <c r="K50" s="72">
        <f>MAP!K50+ACA!K50+MCHIP!K50+SCHIP!K50</f>
        <v>0</v>
      </c>
      <c r="L50" s="72">
        <f>MAP!L50+ACA!L50+MCHIP!L50+SCHIP!L50</f>
        <v>0</v>
      </c>
      <c r="M50" s="72">
        <f>MAP!M50+ACA!M50+MCHIP!M50+SCHIP!M50</f>
        <v>0</v>
      </c>
      <c r="N50" s="72">
        <f>MAP!N50+ACA!N50+MCHIP!N50+SCHIP!N50</f>
        <v>0</v>
      </c>
      <c r="O50" s="72">
        <f t="shared" si="0"/>
        <v>0</v>
      </c>
      <c r="P50" s="85"/>
      <c r="Q50" s="85"/>
    </row>
    <row r="51" spans="1:17" x14ac:dyDescent="0.25">
      <c r="A51" s="73" t="s">
        <v>82</v>
      </c>
      <c r="B51" s="1" t="s">
        <v>83</v>
      </c>
      <c r="C51" s="72">
        <f>MAP!C51+ACA!C51+MCHIP!C51+SCHIP!C51</f>
        <v>0</v>
      </c>
      <c r="D51" s="72">
        <f>MAP!D51+ACA!D51+MCHIP!D51+SCHIP!D51</f>
        <v>0</v>
      </c>
      <c r="E51" s="72">
        <f>MAP!E51+ACA!E51+MCHIP!E51+SCHIP!E51</f>
        <v>0</v>
      </c>
      <c r="F51" s="72">
        <f>MAP!F51+ACA!F51+MCHIP!F51+SCHIP!F51</f>
        <v>0</v>
      </c>
      <c r="G51" s="72">
        <f>MAP!G51+ACA!G51+MCHIP!G51+SCHIP!G51</f>
        <v>0</v>
      </c>
      <c r="H51" s="72">
        <f>MAP!H51+ACA!H51+MCHIP!H51+SCHIP!H51</f>
        <v>0</v>
      </c>
      <c r="I51" s="72">
        <f>MAP!I51+ACA!I51+MCHIP!I51+SCHIP!I51</f>
        <v>0</v>
      </c>
      <c r="J51" s="72">
        <f>MAP!J51+ACA!J51+MCHIP!J51+SCHIP!J51</f>
        <v>0</v>
      </c>
      <c r="K51" s="72">
        <f>MAP!K51+ACA!K51+MCHIP!K51+SCHIP!K51</f>
        <v>0</v>
      </c>
      <c r="L51" s="72">
        <f>MAP!L51+ACA!L51+MCHIP!L51+SCHIP!L51</f>
        <v>0</v>
      </c>
      <c r="M51" s="72">
        <f>MAP!M51+ACA!M51+MCHIP!M51+SCHIP!M51</f>
        <v>0</v>
      </c>
      <c r="N51" s="72">
        <f>MAP!N51+ACA!N51+MCHIP!N51+SCHIP!N51</f>
        <v>0</v>
      </c>
      <c r="O51" s="72">
        <f t="shared" si="0"/>
        <v>0</v>
      </c>
      <c r="P51" s="85"/>
      <c r="Q51" s="85"/>
    </row>
    <row r="52" spans="1:17" x14ac:dyDescent="0.25">
      <c r="A52" s="73" t="s">
        <v>84</v>
      </c>
      <c r="B52" s="1" t="s">
        <v>85</v>
      </c>
      <c r="C52" s="72">
        <f>MAP!C52+ACA!C52+MCHIP!C52+SCHIP!C52</f>
        <v>3137052.24</v>
      </c>
      <c r="D52" s="72">
        <f>MAP!D52+ACA!D52+MCHIP!D52+SCHIP!D52</f>
        <v>4165702.04</v>
      </c>
      <c r="E52" s="72">
        <f>MAP!E52+ACA!E52+MCHIP!E52+SCHIP!E52</f>
        <v>4492048.04</v>
      </c>
      <c r="F52" s="72">
        <f>MAP!F52+ACA!F52+MCHIP!F52+SCHIP!F52</f>
        <v>3907320.9</v>
      </c>
      <c r="G52" s="72">
        <f>MAP!G52+ACA!G52+MCHIP!G52+SCHIP!G52</f>
        <v>7522506.4899999993</v>
      </c>
      <c r="H52" s="72">
        <f>MAP!H52+ACA!H52+MCHIP!H52+SCHIP!H52</f>
        <v>3533303.9000000004</v>
      </c>
      <c r="I52" s="72">
        <f>MAP!I52+ACA!I52+MCHIP!I52+SCHIP!I52</f>
        <v>5958924.8200000003</v>
      </c>
      <c r="J52" s="72">
        <f>MAP!J52+ACA!J52+MCHIP!J52+SCHIP!J52</f>
        <v>4111212.7100000004</v>
      </c>
      <c r="K52" s="72">
        <f>MAP!K52+ACA!K52+MCHIP!K52+SCHIP!K52</f>
        <v>5049848.5600000005</v>
      </c>
      <c r="L52" s="72">
        <f>MAP!L52+ACA!L52+MCHIP!L52+SCHIP!L52</f>
        <v>4074911.11</v>
      </c>
      <c r="M52" s="72">
        <f>MAP!M52+ACA!M52+MCHIP!M52+SCHIP!M52</f>
        <v>6115216.4100000001</v>
      </c>
      <c r="N52" s="72">
        <f>MAP!N52+ACA!N52+MCHIP!N52+SCHIP!N52</f>
        <v>4514555.4000000004</v>
      </c>
      <c r="O52" s="72">
        <f t="shared" si="0"/>
        <v>56582602.619999997</v>
      </c>
      <c r="P52" s="85"/>
      <c r="Q52" s="85"/>
    </row>
    <row r="53" spans="1:17" x14ac:dyDescent="0.25">
      <c r="A53" s="73" t="s">
        <v>86</v>
      </c>
      <c r="B53" s="1" t="s">
        <v>87</v>
      </c>
      <c r="C53" s="72">
        <f>MAP!C53+ACA!C53+MCHIP!C53+SCHIP!C53</f>
        <v>248261.86</v>
      </c>
      <c r="D53" s="72">
        <f>MAP!D53+ACA!D53+MCHIP!D53+SCHIP!D53</f>
        <v>333603.69999999995</v>
      </c>
      <c r="E53" s="72">
        <f>MAP!E53+ACA!E53+MCHIP!E53+SCHIP!E53</f>
        <v>260574.75999999998</v>
      </c>
      <c r="F53" s="72">
        <f>MAP!F53+ACA!F53+MCHIP!F53+SCHIP!F53</f>
        <v>256889.92999999996</v>
      </c>
      <c r="G53" s="72">
        <f>MAP!G53+ACA!G53+MCHIP!G53+SCHIP!G53</f>
        <v>323754.3</v>
      </c>
      <c r="H53" s="72">
        <f>MAP!H53+ACA!H53+MCHIP!H53+SCHIP!H53</f>
        <v>305681.32</v>
      </c>
      <c r="I53" s="72">
        <f>MAP!I53+ACA!I53+MCHIP!I53+SCHIP!I53</f>
        <v>311025.40999999997</v>
      </c>
      <c r="J53" s="72">
        <f>MAP!J53+ACA!J53+MCHIP!J53+SCHIP!J53</f>
        <v>302963.78000000003</v>
      </c>
      <c r="K53" s="72">
        <f>MAP!K53+ACA!K53+MCHIP!K53+SCHIP!K53</f>
        <v>329889</v>
      </c>
      <c r="L53" s="72">
        <f>MAP!L53+ACA!L53+MCHIP!L53+SCHIP!L53</f>
        <v>245853.64</v>
      </c>
      <c r="M53" s="72">
        <f>MAP!M53+ACA!M53+MCHIP!M53+SCHIP!M53</f>
        <v>268325.60000000003</v>
      </c>
      <c r="N53" s="72">
        <f>MAP!N53+ACA!N53+MCHIP!N53+SCHIP!N53</f>
        <v>285073.46999999997</v>
      </c>
      <c r="O53" s="72">
        <f t="shared" si="0"/>
        <v>3471896.7700000005</v>
      </c>
      <c r="P53" s="85"/>
      <c r="Q53" s="85"/>
    </row>
    <row r="54" spans="1:17" x14ac:dyDescent="0.25">
      <c r="A54" s="73" t="s">
        <v>88</v>
      </c>
      <c r="B54" s="1" t="s">
        <v>89</v>
      </c>
      <c r="C54" s="72">
        <f>MAP!C54+ACA!C54+MCHIP!C54+SCHIP!C54</f>
        <v>1706012.3800000001</v>
      </c>
      <c r="D54" s="72">
        <f>MAP!D54+ACA!D54+MCHIP!D54+SCHIP!D54</f>
        <v>3087665.4</v>
      </c>
      <c r="E54" s="72">
        <f>MAP!E54+ACA!E54+MCHIP!E54+SCHIP!E54</f>
        <v>2555569.11</v>
      </c>
      <c r="F54" s="72">
        <f>MAP!F54+ACA!F54+MCHIP!F54+SCHIP!F54</f>
        <v>2113851.0099999998</v>
      </c>
      <c r="G54" s="72">
        <f>MAP!G54+ACA!G54+MCHIP!G54+SCHIP!G54</f>
        <v>2197783.89</v>
      </c>
      <c r="H54" s="72">
        <f>MAP!H54+ACA!H54+MCHIP!H54+SCHIP!H54</f>
        <v>1760356.12</v>
      </c>
      <c r="I54" s="72">
        <f>MAP!I54+ACA!I54+MCHIP!I54+SCHIP!I54</f>
        <v>1673104.9100000001</v>
      </c>
      <c r="J54" s="72">
        <f>MAP!J54+ACA!J54+MCHIP!J54+SCHIP!J54</f>
        <v>1534693.8900000001</v>
      </c>
      <c r="K54" s="72">
        <f>MAP!K54+ACA!K54+MCHIP!K54+SCHIP!K54</f>
        <v>2072681.5699999998</v>
      </c>
      <c r="L54" s="72">
        <f>MAP!L54+ACA!L54+MCHIP!L54+SCHIP!L54</f>
        <v>2034074.63</v>
      </c>
      <c r="M54" s="72">
        <f>MAP!M54+ACA!M54+MCHIP!M54+SCHIP!M54</f>
        <v>2316962.8600000003</v>
      </c>
      <c r="N54" s="72">
        <f>MAP!N54+ACA!N54+MCHIP!N54+SCHIP!N54</f>
        <v>1765262.71</v>
      </c>
      <c r="O54" s="72">
        <f t="shared" si="0"/>
        <v>24818018.48</v>
      </c>
      <c r="P54" s="85"/>
      <c r="Q54" s="85"/>
    </row>
    <row r="55" spans="1:17" x14ac:dyDescent="0.25">
      <c r="A55" s="73" t="s">
        <v>90</v>
      </c>
      <c r="B55" s="1" t="s">
        <v>91</v>
      </c>
      <c r="C55" s="72">
        <f>MAP!C55+ACA!C55+MCHIP!C55+SCHIP!C55</f>
        <v>0</v>
      </c>
      <c r="D55" s="72">
        <f>MAP!D55+ACA!D55+MCHIP!D55+SCHIP!D55</f>
        <v>0</v>
      </c>
      <c r="E55" s="72">
        <f>MAP!E55+ACA!E55+MCHIP!E55+SCHIP!E55</f>
        <v>0</v>
      </c>
      <c r="F55" s="72">
        <f>MAP!F55+ACA!F55+MCHIP!F55+SCHIP!F55</f>
        <v>0</v>
      </c>
      <c r="G55" s="72">
        <f>MAP!G55+ACA!G55+MCHIP!G55+SCHIP!G55</f>
        <v>0</v>
      </c>
      <c r="H55" s="72">
        <f>MAP!H55+ACA!H55+MCHIP!H55+SCHIP!H55</f>
        <v>0</v>
      </c>
      <c r="I55" s="72">
        <f>MAP!I55+ACA!I55+MCHIP!I55+SCHIP!I55</f>
        <v>0</v>
      </c>
      <c r="J55" s="72">
        <f>MAP!J55+ACA!J55+MCHIP!J55+SCHIP!J55</f>
        <v>0</v>
      </c>
      <c r="K55" s="72">
        <f>MAP!K55+ACA!K55+MCHIP!K55+SCHIP!K55</f>
        <v>0</v>
      </c>
      <c r="L55" s="72">
        <f>MAP!L55+ACA!L55+MCHIP!L55+SCHIP!L55</f>
        <v>0</v>
      </c>
      <c r="M55" s="72">
        <f>MAP!M55+ACA!M55+MCHIP!M55+SCHIP!M55</f>
        <v>0</v>
      </c>
      <c r="N55" s="72">
        <f>MAP!N55+ACA!N55+MCHIP!N55+SCHIP!N55</f>
        <v>0</v>
      </c>
      <c r="O55" s="72">
        <f t="shared" si="0"/>
        <v>0</v>
      </c>
      <c r="P55" s="85"/>
      <c r="Q55" s="85"/>
    </row>
    <row r="56" spans="1:17" x14ac:dyDescent="0.25">
      <c r="A56" s="73" t="s">
        <v>92</v>
      </c>
      <c r="B56" s="1" t="s">
        <v>93</v>
      </c>
      <c r="C56" s="72">
        <f>MAP!C56+ACA!C56+MCHIP!C56+SCHIP!C56</f>
        <v>39830604.579999998</v>
      </c>
      <c r="D56" s="72">
        <f>MAP!D56+ACA!D56+MCHIP!D56+SCHIP!D56</f>
        <v>50254172.770000003</v>
      </c>
      <c r="E56" s="72">
        <f>MAP!E56+ACA!E56+MCHIP!E56+SCHIP!E56</f>
        <v>40379848.939999998</v>
      </c>
      <c r="F56" s="72">
        <f>MAP!F56+ACA!F56+MCHIP!F56+SCHIP!F56</f>
        <v>41182127.200000003</v>
      </c>
      <c r="G56" s="72">
        <f>MAP!G56+ACA!G56+MCHIP!G56+SCHIP!G56</f>
        <v>50039347.960000001</v>
      </c>
      <c r="H56" s="72">
        <f>MAP!H56+ACA!H56+MCHIP!H56+SCHIP!H56</f>
        <v>40151608.899999999</v>
      </c>
      <c r="I56" s="72">
        <f>MAP!I56+ACA!I56+MCHIP!I56+SCHIP!I56</f>
        <v>50506210.659999996</v>
      </c>
      <c r="J56" s="72">
        <f>MAP!J56+ACA!J56+MCHIP!J56+SCHIP!J56</f>
        <v>42762846.329999998</v>
      </c>
      <c r="K56" s="72">
        <f>MAP!K56+ACA!K56+MCHIP!K56+SCHIP!K56</f>
        <v>43617855.659999996</v>
      </c>
      <c r="L56" s="72">
        <f>MAP!L56+ACA!L56+MCHIP!L56+SCHIP!L56</f>
        <v>42854449.25</v>
      </c>
      <c r="M56" s="72">
        <f>MAP!M56+ACA!M56+MCHIP!M56+SCHIP!M56</f>
        <v>53661094.380000003</v>
      </c>
      <c r="N56" s="72">
        <f>MAP!N56+ACA!N56+MCHIP!N56+SCHIP!N56</f>
        <v>44833753.420000002</v>
      </c>
      <c r="O56" s="72">
        <f t="shared" si="0"/>
        <v>540073920.04999995</v>
      </c>
      <c r="P56" s="85"/>
      <c r="Q56" s="85"/>
    </row>
    <row r="57" spans="1:17" x14ac:dyDescent="0.25">
      <c r="A57" s="73" t="s">
        <v>94</v>
      </c>
      <c r="B57" s="1" t="s">
        <v>95</v>
      </c>
      <c r="C57" s="72">
        <f>MAP!C57+ACA!C57+MCHIP!C57+SCHIP!C57</f>
        <v>34808723.659999996</v>
      </c>
      <c r="D57" s="72">
        <f>MAP!D57+ACA!D57+MCHIP!D57+SCHIP!D57</f>
        <v>46916615.300000004</v>
      </c>
      <c r="E57" s="72">
        <f>MAP!E57+ACA!E57+MCHIP!E57+SCHIP!E57</f>
        <v>36756265.260000005</v>
      </c>
      <c r="F57" s="72">
        <f>MAP!F57+ACA!F57+MCHIP!F57+SCHIP!F57</f>
        <v>36522202.5</v>
      </c>
      <c r="G57" s="72">
        <f>MAP!G57+ACA!G57+MCHIP!G57+SCHIP!G57</f>
        <v>44414744.890000001</v>
      </c>
      <c r="H57" s="72">
        <f>MAP!H57+ACA!H57+MCHIP!H57+SCHIP!H57</f>
        <v>37199269.339999996</v>
      </c>
      <c r="I57" s="72">
        <f>MAP!I57+ACA!I57+MCHIP!I57+SCHIP!I57</f>
        <v>45690520.920000002</v>
      </c>
      <c r="J57" s="72">
        <f>MAP!J57+ACA!J57+MCHIP!J57+SCHIP!J57</f>
        <v>39756852.019999996</v>
      </c>
      <c r="K57" s="72">
        <f>MAP!K57+ACA!K57+MCHIP!K57+SCHIP!K57</f>
        <v>40273370.870000005</v>
      </c>
      <c r="L57" s="72">
        <f>MAP!L57+ACA!L57+MCHIP!L57+SCHIP!L57</f>
        <v>36788074.719999999</v>
      </c>
      <c r="M57" s="72">
        <f>MAP!M57+ACA!M57+MCHIP!M57+SCHIP!M57</f>
        <v>50243246.280000001</v>
      </c>
      <c r="N57" s="72">
        <f>MAP!N57+ACA!N57+MCHIP!N57+SCHIP!N57</f>
        <v>40282456.289999999</v>
      </c>
      <c r="O57" s="72">
        <f t="shared" si="0"/>
        <v>489652342.05000001</v>
      </c>
      <c r="P57" s="85"/>
      <c r="Q57" s="85"/>
    </row>
    <row r="58" spans="1:17" x14ac:dyDescent="0.25">
      <c r="A58" s="73" t="s">
        <v>96</v>
      </c>
      <c r="B58" s="1" t="s">
        <v>97</v>
      </c>
      <c r="C58" s="72">
        <f>MAP!C58+ACA!C58+MCHIP!C58+SCHIP!C58</f>
        <v>1987982.19</v>
      </c>
      <c r="D58" s="72">
        <f>MAP!D58+ACA!D58+MCHIP!D58+SCHIP!D58</f>
        <v>2438091.04</v>
      </c>
      <c r="E58" s="72">
        <f>MAP!E58+ACA!E58+MCHIP!E58+SCHIP!E58</f>
        <v>1847028.15</v>
      </c>
      <c r="F58" s="72">
        <f>MAP!F58+ACA!F58+MCHIP!F58+SCHIP!F58</f>
        <v>2003781.47</v>
      </c>
      <c r="G58" s="72">
        <f>MAP!G58+ACA!G58+MCHIP!G58+SCHIP!G58</f>
        <v>2427549.5299999998</v>
      </c>
      <c r="H58" s="72">
        <f>MAP!H58+ACA!H58+MCHIP!H58+SCHIP!H58</f>
        <v>1800532.21</v>
      </c>
      <c r="I58" s="72">
        <f>MAP!I58+ACA!I58+MCHIP!I58+SCHIP!I58</f>
        <v>2306029.91</v>
      </c>
      <c r="J58" s="72">
        <f>MAP!J58+ACA!J58+MCHIP!J58+SCHIP!J58</f>
        <v>6165970.4699999997</v>
      </c>
      <c r="K58" s="72">
        <f>MAP!K58+ACA!K58+MCHIP!K58+SCHIP!K58</f>
        <v>2638497.75</v>
      </c>
      <c r="L58" s="72">
        <f>MAP!L58+ACA!L58+MCHIP!L58+SCHIP!L58</f>
        <v>2368597.25</v>
      </c>
      <c r="M58" s="72">
        <f>MAP!M58+ACA!M58+MCHIP!M58+SCHIP!M58</f>
        <v>2979389.84</v>
      </c>
      <c r="N58" s="72">
        <f>MAP!N58+ACA!N58+MCHIP!N58+SCHIP!N58</f>
        <v>2356043.4500000002</v>
      </c>
      <c r="O58" s="72">
        <f t="shared" si="0"/>
        <v>31319493.259999998</v>
      </c>
      <c r="P58" s="85"/>
      <c r="Q58" s="85"/>
    </row>
    <row r="59" spans="1:17" x14ac:dyDescent="0.25">
      <c r="A59" s="73" t="s">
        <v>98</v>
      </c>
      <c r="B59" s="1" t="s">
        <v>99</v>
      </c>
      <c r="C59" s="72">
        <f>MAP!C59+ACA!C59+MCHIP!C59+SCHIP!C59</f>
        <v>48452776.07</v>
      </c>
      <c r="D59" s="72">
        <f>MAP!D59+ACA!D59+MCHIP!D59+SCHIP!D59</f>
        <v>61485023.510000005</v>
      </c>
      <c r="E59" s="72">
        <f>MAP!E59+ACA!E59+MCHIP!E59+SCHIP!E59</f>
        <v>50060805.859999999</v>
      </c>
      <c r="F59" s="72">
        <f>MAP!F59+ACA!F59+MCHIP!F59+SCHIP!F59</f>
        <v>51713737.700000003</v>
      </c>
      <c r="G59" s="72">
        <f>MAP!G59+ACA!G59+MCHIP!G59+SCHIP!G59</f>
        <v>63771951.689999998</v>
      </c>
      <c r="H59" s="72">
        <f>MAP!H59+ACA!H59+MCHIP!H59+SCHIP!H59</f>
        <v>54079795.119999997</v>
      </c>
      <c r="I59" s="72">
        <f>MAP!I59+ACA!I59+MCHIP!I59+SCHIP!I59</f>
        <v>69860003.510000005</v>
      </c>
      <c r="J59" s="72">
        <f>MAP!J59+ACA!J59+MCHIP!J59+SCHIP!J59</f>
        <v>52855864.090000004</v>
      </c>
      <c r="K59" s="72">
        <f>MAP!K59+ACA!K59+MCHIP!K59+SCHIP!K59</f>
        <v>61391529.829999998</v>
      </c>
      <c r="L59" s="72">
        <f>MAP!L59+ACA!L59+MCHIP!L59+SCHIP!L59</f>
        <v>59011111.280000001</v>
      </c>
      <c r="M59" s="72">
        <f>MAP!M59+ACA!M59+MCHIP!M59+SCHIP!M59</f>
        <v>72094038.450000003</v>
      </c>
      <c r="N59" s="72">
        <f>MAP!N59+ACA!N59+MCHIP!N59+SCHIP!N59</f>
        <v>63353186.240000002</v>
      </c>
      <c r="O59" s="72">
        <f t="shared" si="0"/>
        <v>708129823.35000002</v>
      </c>
      <c r="P59" s="85"/>
      <c r="Q59" s="85"/>
    </row>
    <row r="60" spans="1:17" x14ac:dyDescent="0.25">
      <c r="A60" s="73" t="s">
        <v>100</v>
      </c>
      <c r="B60" s="1" t="s">
        <v>101</v>
      </c>
      <c r="C60" s="72">
        <f>MAP!C60+ACA!C60+MCHIP!C60+SCHIP!C60</f>
        <v>63327.07</v>
      </c>
      <c r="D60" s="72">
        <f>MAP!D60+ACA!D60+MCHIP!D60+SCHIP!D60</f>
        <v>81224.17</v>
      </c>
      <c r="E60" s="72">
        <f>MAP!E60+ACA!E60+MCHIP!E60+SCHIP!E60</f>
        <v>57635.03</v>
      </c>
      <c r="F60" s="72">
        <f>MAP!F60+ACA!F60+MCHIP!F60+SCHIP!F60</f>
        <v>45942.78</v>
      </c>
      <c r="G60" s="72">
        <f>MAP!G60+ACA!G60+MCHIP!G60+SCHIP!G60</f>
        <v>65246.63</v>
      </c>
      <c r="H60" s="72">
        <f>MAP!H60+ACA!H60+MCHIP!H60+SCHIP!H60</f>
        <v>54784.959999999999</v>
      </c>
      <c r="I60" s="72">
        <f>MAP!I60+ACA!I60+MCHIP!I60+SCHIP!I60</f>
        <v>65912.499999999985</v>
      </c>
      <c r="J60" s="72">
        <f>MAP!J60+ACA!J60+MCHIP!J60+SCHIP!J60</f>
        <v>55631.909999999996</v>
      </c>
      <c r="K60" s="72">
        <f>MAP!K60+ACA!K60+MCHIP!K60+SCHIP!K60</f>
        <v>60147.28</v>
      </c>
      <c r="L60" s="72">
        <f>MAP!L60+ACA!L60+MCHIP!L60+SCHIP!L60</f>
        <v>46828.56</v>
      </c>
      <c r="M60" s="72">
        <f>MAP!M60+ACA!M60+MCHIP!M60+SCHIP!M60</f>
        <v>87126.52</v>
      </c>
      <c r="N60" s="72">
        <f>MAP!N60+ACA!N60+MCHIP!N60+SCHIP!N60</f>
        <v>61659.6</v>
      </c>
      <c r="O60" s="72">
        <f t="shared" si="0"/>
        <v>745467.00999999989</v>
      </c>
      <c r="P60" s="85"/>
      <c r="Q60" s="85"/>
    </row>
    <row r="61" spans="1:17" x14ac:dyDescent="0.25">
      <c r="A61" s="73" t="s">
        <v>102</v>
      </c>
      <c r="B61" s="1" t="s">
        <v>103</v>
      </c>
      <c r="C61" s="72">
        <f>MAP!C61+ACA!C61+MCHIP!C61+SCHIP!C61</f>
        <v>3751810.19</v>
      </c>
      <c r="D61" s="72">
        <f>MAP!D61+ACA!D61+MCHIP!D61+SCHIP!D61</f>
        <v>5657438.5200000005</v>
      </c>
      <c r="E61" s="72">
        <f>MAP!E61+ACA!E61+MCHIP!E61+SCHIP!E61</f>
        <v>5293495.2600000007</v>
      </c>
      <c r="F61" s="72">
        <f>MAP!F61+ACA!F61+MCHIP!F61+SCHIP!F61</f>
        <v>4935268.79</v>
      </c>
      <c r="G61" s="72">
        <f>MAP!G61+ACA!G61+MCHIP!G61+SCHIP!G61</f>
        <v>5235883.03</v>
      </c>
      <c r="H61" s="72">
        <f>MAP!H61+ACA!H61+MCHIP!H61+SCHIP!H61</f>
        <v>4831753.7799999993</v>
      </c>
      <c r="I61" s="72">
        <f>MAP!I61+ACA!I61+MCHIP!I61+SCHIP!I61</f>
        <v>5022577.2</v>
      </c>
      <c r="J61" s="72">
        <f>MAP!J61+ACA!J61+MCHIP!J61+SCHIP!J61</f>
        <v>4639157.62</v>
      </c>
      <c r="K61" s="72">
        <f>MAP!K61+ACA!K61+MCHIP!K61+SCHIP!K61</f>
        <v>4337026.5199999996</v>
      </c>
      <c r="L61" s="72">
        <f>MAP!L61+ACA!L61+MCHIP!L61+SCHIP!L61</f>
        <v>4730398.46</v>
      </c>
      <c r="M61" s="72">
        <f>MAP!M61+ACA!M61+MCHIP!M61+SCHIP!M61</f>
        <v>4731554.3499999996</v>
      </c>
      <c r="N61" s="72">
        <f>MAP!N61+ACA!N61+MCHIP!N61+SCHIP!N61</f>
        <v>4535687.8499999996</v>
      </c>
      <c r="O61" s="72">
        <f t="shared" si="0"/>
        <v>57702051.57</v>
      </c>
      <c r="P61" s="85"/>
      <c r="Q61" s="85"/>
    </row>
    <row r="62" spans="1:17" x14ac:dyDescent="0.25">
      <c r="A62" s="73" t="s">
        <v>754</v>
      </c>
      <c r="B62" s="1" t="s">
        <v>755</v>
      </c>
      <c r="C62" s="72">
        <f>MAP!C62+ACA!C62+MCHIP!C62+SCHIP!C62</f>
        <v>519017.76</v>
      </c>
      <c r="D62" s="72">
        <f>MAP!D62+ACA!D62+MCHIP!D62+SCHIP!D62</f>
        <v>594985.16</v>
      </c>
      <c r="E62" s="72">
        <f>MAP!E62+ACA!E62+MCHIP!E62+SCHIP!E62</f>
        <v>597150.88</v>
      </c>
      <c r="F62" s="72">
        <f>MAP!F62+ACA!F62+MCHIP!F62+SCHIP!F62</f>
        <v>584212.28</v>
      </c>
      <c r="G62" s="72">
        <f>MAP!G62+ACA!G62+MCHIP!G62+SCHIP!G62</f>
        <v>633460.04</v>
      </c>
      <c r="H62" s="72">
        <f>MAP!H62+ACA!H62+MCHIP!H62+SCHIP!H62</f>
        <v>619026.42999999993</v>
      </c>
      <c r="I62" s="72">
        <f>MAP!I62+ACA!I62+MCHIP!I62+SCHIP!I62</f>
        <v>654539.53</v>
      </c>
      <c r="J62" s="72">
        <f>MAP!J62+ACA!J62+MCHIP!J62+SCHIP!J62</f>
        <v>671402.44</v>
      </c>
      <c r="K62" s="72">
        <f>MAP!K62+ACA!K62+MCHIP!K62+SCHIP!K62</f>
        <v>630421.05000000005</v>
      </c>
      <c r="L62" s="72">
        <f>MAP!L62+ACA!L62+MCHIP!L62+SCHIP!L62</f>
        <v>658275.02</v>
      </c>
      <c r="M62" s="72">
        <f>MAP!M62+ACA!M62+MCHIP!M62+SCHIP!M62</f>
        <v>709417.03999999992</v>
      </c>
      <c r="N62" s="72">
        <f>MAP!N62+ACA!N62+MCHIP!N62+SCHIP!N62</f>
        <v>733763.88</v>
      </c>
      <c r="O62" s="72">
        <f t="shared" si="0"/>
        <v>7605671.5099999998</v>
      </c>
      <c r="P62" s="85"/>
      <c r="Q62" s="85"/>
    </row>
    <row r="63" spans="1:17" x14ac:dyDescent="0.25">
      <c r="A63" s="73" t="s">
        <v>104</v>
      </c>
      <c r="B63" s="1" t="s">
        <v>105</v>
      </c>
      <c r="C63" s="72">
        <f>MAP!C63+ACA!C63+MCHIP!C63+SCHIP!C63</f>
        <v>0</v>
      </c>
      <c r="D63" s="72">
        <f>MAP!D63+ACA!D63+MCHIP!D63+SCHIP!D63</f>
        <v>0</v>
      </c>
      <c r="E63" s="72">
        <f>MAP!E63+ACA!E63+MCHIP!E63+SCHIP!E63</f>
        <v>0</v>
      </c>
      <c r="F63" s="72">
        <f>MAP!F63+ACA!F63+MCHIP!F63+SCHIP!F63</f>
        <v>0</v>
      </c>
      <c r="G63" s="72">
        <f>MAP!G63+ACA!G63+MCHIP!G63+SCHIP!G63</f>
        <v>0</v>
      </c>
      <c r="H63" s="72">
        <f>MAP!H63+ACA!H63+MCHIP!H63+SCHIP!H63</f>
        <v>0</v>
      </c>
      <c r="I63" s="72">
        <f>MAP!I63+ACA!I63+MCHIP!I63+SCHIP!I63</f>
        <v>0</v>
      </c>
      <c r="J63" s="72">
        <f>MAP!J63+ACA!J63+MCHIP!J63+SCHIP!J63</f>
        <v>0</v>
      </c>
      <c r="K63" s="72">
        <f>MAP!K63+ACA!K63+MCHIP!K63+SCHIP!K63</f>
        <v>0</v>
      </c>
      <c r="L63" s="72">
        <f>MAP!L63+ACA!L63+MCHIP!L63+SCHIP!L63</f>
        <v>0</v>
      </c>
      <c r="M63" s="72">
        <f>MAP!M63+ACA!M63+MCHIP!M63+SCHIP!M63</f>
        <v>0</v>
      </c>
      <c r="N63" s="72">
        <f>MAP!N63+ACA!N63+MCHIP!N63+SCHIP!N63</f>
        <v>0</v>
      </c>
      <c r="O63" s="72">
        <f t="shared" si="0"/>
        <v>0</v>
      </c>
      <c r="P63" s="85"/>
      <c r="Q63" s="85"/>
    </row>
    <row r="64" spans="1:17" x14ac:dyDescent="0.25">
      <c r="A64" s="73" t="s">
        <v>106</v>
      </c>
      <c r="B64" s="1" t="s">
        <v>107</v>
      </c>
      <c r="C64" s="72">
        <f>MAP!C64+ACA!C64+MCHIP!C64+SCHIP!C64</f>
        <v>14582693.98</v>
      </c>
      <c r="D64" s="72">
        <f>MAP!D64+ACA!D64+MCHIP!D64+SCHIP!D64</f>
        <v>15444865.619999999</v>
      </c>
      <c r="E64" s="72">
        <f>MAP!E64+ACA!E64+MCHIP!E64+SCHIP!E64</f>
        <v>14548715.539999999</v>
      </c>
      <c r="F64" s="72">
        <f>MAP!F64+ACA!F64+MCHIP!F64+SCHIP!F64</f>
        <v>14531103.579999998</v>
      </c>
      <c r="G64" s="72">
        <f>MAP!G64+ACA!G64+MCHIP!G64+SCHIP!G64</f>
        <v>14617716.969999999</v>
      </c>
      <c r="H64" s="72">
        <f>MAP!H64+ACA!H64+MCHIP!H64+SCHIP!H64</f>
        <v>14473898.430000002</v>
      </c>
      <c r="I64" s="72">
        <f>MAP!I64+ACA!I64+MCHIP!I64+SCHIP!I64</f>
        <v>14559963.699999999</v>
      </c>
      <c r="J64" s="72">
        <f>MAP!J64+ACA!J64+MCHIP!J64+SCHIP!J64</f>
        <v>14492226.350000001</v>
      </c>
      <c r="K64" s="72">
        <f>MAP!K64+ACA!K64+MCHIP!K64+SCHIP!K64</f>
        <v>14448561.619999999</v>
      </c>
      <c r="L64" s="72">
        <f>MAP!L64+ACA!L64+MCHIP!L64+SCHIP!L64</f>
        <v>14436479.189999999</v>
      </c>
      <c r="M64" s="72">
        <f>MAP!M64+ACA!M64+MCHIP!M64+SCHIP!M64</f>
        <v>14472991.5</v>
      </c>
      <c r="N64" s="72">
        <f>MAP!N64+ACA!N64+MCHIP!N64+SCHIP!N64</f>
        <v>14343789.600000001</v>
      </c>
      <c r="O64" s="72">
        <f t="shared" si="0"/>
        <v>174953006.08000001</v>
      </c>
      <c r="P64" s="85"/>
      <c r="Q64" s="85"/>
    </row>
    <row r="65" spans="1:17" x14ac:dyDescent="0.25">
      <c r="A65" s="73" t="s">
        <v>108</v>
      </c>
      <c r="B65" s="1" t="s">
        <v>109</v>
      </c>
      <c r="C65" s="72">
        <f>MAP!C65+ACA!C65+MCHIP!C65+SCHIP!C65</f>
        <v>0</v>
      </c>
      <c r="D65" s="72">
        <f>MAP!D65+ACA!D65+MCHIP!D65+SCHIP!D65</f>
        <v>0</v>
      </c>
      <c r="E65" s="72">
        <f>MAP!E65+ACA!E65+MCHIP!E65+SCHIP!E65</f>
        <v>0</v>
      </c>
      <c r="F65" s="72">
        <f>MAP!F65+ACA!F65+MCHIP!F65+SCHIP!F65</f>
        <v>0</v>
      </c>
      <c r="G65" s="72">
        <f>MAP!G65+ACA!G65+MCHIP!G65+SCHIP!G65</f>
        <v>0</v>
      </c>
      <c r="H65" s="72">
        <f>MAP!H65+ACA!H65+MCHIP!H65+SCHIP!H65</f>
        <v>0</v>
      </c>
      <c r="I65" s="72">
        <f>MAP!I65+ACA!I65+MCHIP!I66+SCHIP!I66</f>
        <v>0</v>
      </c>
      <c r="J65" s="72">
        <f>MAP!J65+ACA!J65+MCHIP!J66+SCHIP!J66</f>
        <v>0</v>
      </c>
      <c r="K65" s="72">
        <f>MAP!K65+ACA!K65+MCHIP!K66+SCHIP!K66</f>
        <v>0</v>
      </c>
      <c r="L65" s="72">
        <f>MAP!L65+ACA!L65+MCHIP!L66+SCHIP!L66</f>
        <v>0</v>
      </c>
      <c r="M65" s="72">
        <f>MAP!M65+ACA!M65+MCHIP!M66+SCHIP!M66</f>
        <v>0</v>
      </c>
      <c r="N65" s="72">
        <f>MAP!N65+ACA!N65+MCHIP!N66+SCHIP!N66</f>
        <v>0</v>
      </c>
      <c r="O65" s="72">
        <f t="shared" si="0"/>
        <v>0</v>
      </c>
      <c r="P65" s="85"/>
      <c r="Q65" s="85"/>
    </row>
    <row r="66" spans="1:17" x14ac:dyDescent="0.25">
      <c r="A66" s="73" t="s">
        <v>110</v>
      </c>
      <c r="B66" s="1" t="s">
        <v>111</v>
      </c>
      <c r="C66" s="72">
        <f>MAP!C66+ACA!C66+MCHIP!C66+SCHIP!C66</f>
        <v>2919288.3</v>
      </c>
      <c r="D66" s="72">
        <f>MAP!D66+ACA!D66+MCHIP!D66+SCHIP!D66</f>
        <v>3599131.61</v>
      </c>
      <c r="E66" s="72">
        <f>MAP!E66+ACA!E66+MCHIP!E66+SCHIP!E66</f>
        <v>2619440.62</v>
      </c>
      <c r="F66" s="72">
        <f>MAP!F66+ACA!F66+MCHIP!F66+SCHIP!F66</f>
        <v>2555370.7999999998</v>
      </c>
      <c r="G66" s="72">
        <f>MAP!G66+ACA!G66+MCHIP!G66+SCHIP!G66</f>
        <v>3035091.17</v>
      </c>
      <c r="H66" s="72">
        <f>MAP!H66+ACA!H66+MCHIP!H66+SCHIP!H66</f>
        <v>2652638.04</v>
      </c>
      <c r="I66" s="72">
        <f>MAP!I66+ACA!I66+MCHIP!I67+SCHIP!I67</f>
        <v>3959332.67</v>
      </c>
      <c r="J66" s="72">
        <f>MAP!J66+ACA!J66+MCHIP!J67+SCHIP!J67</f>
        <v>2989651.61</v>
      </c>
      <c r="K66" s="72">
        <f>MAP!K66+ACA!K66+MCHIP!K67+SCHIP!K67</f>
        <v>2737949.78</v>
      </c>
      <c r="L66" s="72">
        <f>MAP!L66+ACA!L66+MCHIP!L67+SCHIP!L67</f>
        <v>3007703.74</v>
      </c>
      <c r="M66" s="72">
        <f>MAP!M66+ACA!M66+MCHIP!M67+SCHIP!M67</f>
        <v>3812542.64</v>
      </c>
      <c r="N66" s="72">
        <f>MAP!N66+ACA!N66+MCHIP!N67+SCHIP!N67</f>
        <v>2621480.2599999998</v>
      </c>
      <c r="O66" s="72">
        <f t="shared" si="0"/>
        <v>36509621.240000002</v>
      </c>
      <c r="P66" s="85"/>
      <c r="Q66" s="85"/>
    </row>
    <row r="67" spans="1:17" x14ac:dyDescent="0.25">
      <c r="A67" s="73" t="s">
        <v>112</v>
      </c>
      <c r="B67" s="1" t="s">
        <v>113</v>
      </c>
      <c r="C67" s="72">
        <f>MAP!C67+ACA!C67+MCHIP!C67+SCHIP!C67</f>
        <v>3557175.45</v>
      </c>
      <c r="D67" s="72">
        <f>MAP!D67+ACA!D67+MCHIP!D67+SCHIP!D67</f>
        <v>4520301.7300000004</v>
      </c>
      <c r="E67" s="72">
        <f>MAP!E67+ACA!E67+MCHIP!E67+SCHIP!E67</f>
        <v>3461914.86</v>
      </c>
      <c r="F67" s="72">
        <f>MAP!F67+ACA!F67+MCHIP!F67+SCHIP!F67</f>
        <v>3468693.45</v>
      </c>
      <c r="G67" s="72">
        <f>MAP!G67+ACA!G67+MCHIP!G67+SCHIP!G67</f>
        <v>4098627.1</v>
      </c>
      <c r="H67" s="72">
        <f>MAP!H67+ACA!H67+MCHIP!H67+SCHIP!H67</f>
        <v>3298609.6</v>
      </c>
      <c r="I67" s="72">
        <f>MAP!I67+ACA!I67+MCHIP!I67+SCHIP!I67</f>
        <v>4515137.1100000003</v>
      </c>
      <c r="J67" s="72">
        <f>MAP!J67+ACA!J67+MCHIP!J67+SCHIP!J67</f>
        <v>3534470.5</v>
      </c>
      <c r="K67" s="72">
        <f>MAP!K67+ACA!K67+MCHIP!K67+SCHIP!K67</f>
        <v>3529817.44</v>
      </c>
      <c r="L67" s="72">
        <f>MAP!L67+ACA!L67+MCHIP!L67+SCHIP!L67</f>
        <v>3634861.75</v>
      </c>
      <c r="M67" s="72">
        <f>MAP!M67+ACA!M67+MCHIP!M67+SCHIP!M67</f>
        <v>4520816.12</v>
      </c>
      <c r="N67" s="72">
        <f>MAP!N67+ACA!N67+MCHIP!N67+SCHIP!N67</f>
        <v>3439885.44</v>
      </c>
      <c r="O67" s="72">
        <f t="shared" si="0"/>
        <v>45580310.549999997</v>
      </c>
      <c r="P67" s="85"/>
      <c r="Q67" s="85"/>
    </row>
    <row r="68" spans="1:17" x14ac:dyDescent="0.25">
      <c r="A68" s="73" t="s">
        <v>114</v>
      </c>
      <c r="B68" s="1" t="s">
        <v>115</v>
      </c>
      <c r="C68" s="72">
        <f>MAP!C68+ACA!C68+MCHIP!C68+SCHIP!C68</f>
        <v>472379.18</v>
      </c>
      <c r="D68" s="72">
        <f>MAP!D68+ACA!D68+MCHIP!D68+SCHIP!D68</f>
        <v>539513.02</v>
      </c>
      <c r="E68" s="72">
        <f>MAP!E68+ACA!E68+MCHIP!E68+SCHIP!E68</f>
        <v>481934.41</v>
      </c>
      <c r="F68" s="72">
        <f>MAP!F68+ACA!F68+MCHIP!F68+SCHIP!F68</f>
        <v>466499.3</v>
      </c>
      <c r="G68" s="72">
        <f>MAP!G68+ACA!G68+MCHIP!G68+SCHIP!G68</f>
        <v>478927.05000000005</v>
      </c>
      <c r="H68" s="72">
        <f>MAP!H68+ACA!H68+MCHIP!H68+SCHIP!H68</f>
        <v>197262.71999999997</v>
      </c>
      <c r="I68" s="72">
        <f>MAP!I68+ACA!I68+MCHIP!I68+SCHIP!I68</f>
        <v>842155.61999999988</v>
      </c>
      <c r="J68" s="72">
        <f>MAP!J68+ACA!J68+MCHIP!J68+SCHIP!J68</f>
        <v>499519.33</v>
      </c>
      <c r="K68" s="72">
        <f>MAP!K68+ACA!K68+MCHIP!K68+SCHIP!K68</f>
        <v>224434.58999999997</v>
      </c>
      <c r="L68" s="72">
        <f>MAP!L68+ACA!L68+MCHIP!L68+SCHIP!L68</f>
        <v>476067.13</v>
      </c>
      <c r="M68" s="72">
        <f>MAP!M68+ACA!M68+MCHIP!M68+SCHIP!M68</f>
        <v>508343.81</v>
      </c>
      <c r="N68" s="72">
        <f>MAP!N68+ACA!N68+MCHIP!N68+SCHIP!N68</f>
        <v>781518.34</v>
      </c>
      <c r="O68" s="72">
        <f t="shared" si="0"/>
        <v>5968554.4999999991</v>
      </c>
      <c r="P68" s="85"/>
      <c r="Q68" s="85"/>
    </row>
    <row r="69" spans="1:17" x14ac:dyDescent="0.25">
      <c r="A69" s="73" t="s">
        <v>116</v>
      </c>
      <c r="B69" s="1" t="s">
        <v>117</v>
      </c>
      <c r="C69" s="72">
        <f>MAP!C69+ACA!C69+MCHIP!C69+SCHIP!C69</f>
        <v>68262.820000000007</v>
      </c>
      <c r="D69" s="72">
        <f>MAP!D69+ACA!D69+MCHIP!D69+SCHIP!D69</f>
        <v>96914.92</v>
      </c>
      <c r="E69" s="72">
        <f>MAP!E69+ACA!E69+MCHIP!E69+SCHIP!E69</f>
        <v>60145.62</v>
      </c>
      <c r="F69" s="72">
        <f>MAP!F69+ACA!F69+MCHIP!F69+SCHIP!F69</f>
        <v>57669.75</v>
      </c>
      <c r="G69" s="72">
        <f>MAP!G69+ACA!G69+MCHIP!G69+SCHIP!G69</f>
        <v>70972.37</v>
      </c>
      <c r="H69" s="72">
        <f>MAP!H69+ACA!H69+MCHIP!H69+SCHIP!H69</f>
        <v>71984.62</v>
      </c>
      <c r="I69" s="72">
        <f>MAP!I69+ACA!I69+MCHIP!I69+SCHIP!I69</f>
        <v>76288.03</v>
      </c>
      <c r="J69" s="72">
        <f>MAP!J69+ACA!J69+MCHIP!J69+SCHIP!J69</f>
        <v>66212.63</v>
      </c>
      <c r="K69" s="72">
        <f>MAP!K69+ACA!K69+MCHIP!K69+SCHIP!K69</f>
        <v>86865.71</v>
      </c>
      <c r="L69" s="72">
        <f>MAP!L69+ACA!L69+MCHIP!L69+SCHIP!L69</f>
        <v>80906.69</v>
      </c>
      <c r="M69" s="72">
        <f>MAP!M69+ACA!M69+MCHIP!M69+SCHIP!M69</f>
        <v>113050.38</v>
      </c>
      <c r="N69" s="72">
        <f>MAP!N69+ACA!N69+MCHIP!N69+SCHIP!N69</f>
        <v>65570.069999999992</v>
      </c>
      <c r="O69" s="72">
        <f t="shared" si="0"/>
        <v>914843.60999999987</v>
      </c>
      <c r="P69" s="85"/>
      <c r="Q69" s="85"/>
    </row>
    <row r="70" spans="1:17" x14ac:dyDescent="0.25">
      <c r="A70" s="73" t="s">
        <v>118</v>
      </c>
      <c r="B70" s="1" t="s">
        <v>119</v>
      </c>
      <c r="C70" s="72">
        <f>MAP!C70+ACA!C70+MCHIP!C70+SCHIP!C70</f>
        <v>11816047.200000001</v>
      </c>
      <c r="D70" s="72">
        <f>MAP!D70+ACA!D70+MCHIP!D70+SCHIP!D70</f>
        <v>11661251.719999999</v>
      </c>
      <c r="E70" s="72">
        <f>MAP!E70+ACA!E70+MCHIP!E70+SCHIP!E70</f>
        <v>12053137.970000001</v>
      </c>
      <c r="F70" s="72">
        <f>MAP!F70+ACA!F70+MCHIP!F70+SCHIP!F70</f>
        <v>15747845.35</v>
      </c>
      <c r="G70" s="72">
        <f>MAP!G70+ACA!G70+MCHIP!G70+SCHIP!G70</f>
        <v>13070616.109999999</v>
      </c>
      <c r="H70" s="72">
        <f>MAP!H70+ACA!H70+MCHIP!H70+SCHIP!H70</f>
        <v>12633341.27</v>
      </c>
      <c r="I70" s="72">
        <f>MAP!I70+ACA!I70+MCHIP!I70+SCHIP!I70</f>
        <v>15774427.639999999</v>
      </c>
      <c r="J70" s="72">
        <f>MAP!J70+ACA!J70+MCHIP!J70+SCHIP!J70</f>
        <v>13442673.479999999</v>
      </c>
      <c r="K70" s="72">
        <f>MAP!K70+ACA!K70+MCHIP!K70+SCHIP!K70</f>
        <v>15638239.060000001</v>
      </c>
      <c r="L70" s="72">
        <f>MAP!L70+ACA!L70+MCHIP!L70+SCHIP!L70</f>
        <v>18089973.669999998</v>
      </c>
      <c r="M70" s="72">
        <f>MAP!M70+ACA!M70+MCHIP!M70+SCHIP!M70</f>
        <v>14230359.41</v>
      </c>
      <c r="N70" s="72">
        <f>MAP!N70+ACA!N70+MCHIP!N70+SCHIP!N70</f>
        <v>17483959.810000002</v>
      </c>
      <c r="O70" s="72">
        <f>MAP!O70+ACA!O70+MCHIP!O70+SCHIP!O70</f>
        <v>171641872.68999997</v>
      </c>
      <c r="P70" s="85"/>
      <c r="Q70" s="85"/>
    </row>
    <row r="71" spans="1:17" x14ac:dyDescent="0.25">
      <c r="A71" s="73" t="s">
        <v>120</v>
      </c>
      <c r="B71" s="1" t="s">
        <v>121</v>
      </c>
      <c r="C71" s="72">
        <f>MAP!C71+ACA!C71+MCHIP!C71+SCHIP!C71</f>
        <v>0</v>
      </c>
      <c r="D71" s="72">
        <f>MAP!D71+ACA!D71+MCHIP!D72+SCHIP!D72</f>
        <v>0</v>
      </c>
      <c r="E71" s="72">
        <f>MAP!E71+ACA!E71+MCHIP!E72+SCHIP!E72</f>
        <v>0</v>
      </c>
      <c r="F71" s="72">
        <f>MAP!F71+ACA!F71+MCHIP!F72+SCHIP!F72</f>
        <v>0</v>
      </c>
      <c r="G71" s="72">
        <f>MAP!G71+ACA!G71+MCHIP!G72+SCHIP!G72</f>
        <v>0</v>
      </c>
      <c r="H71" s="72">
        <f>MAP!H71+ACA!H71+MCHIP!H72+SCHIP!H72</f>
        <v>0</v>
      </c>
      <c r="I71" s="72">
        <f>MAP!I71+ACA!I71+MCHIP!I72+SCHIP!I72</f>
        <v>0</v>
      </c>
      <c r="J71" s="72">
        <f>MAP!J71+ACA!J71+MCHIP!J72+SCHIP!J72</f>
        <v>0</v>
      </c>
      <c r="K71" s="72">
        <f>MAP!K71+ACA!K71+MCHIP!K72+SCHIP!K72</f>
        <v>0</v>
      </c>
      <c r="L71" s="72">
        <f>MAP!L71+ACA!L71+MCHIP!L72+SCHIP!L72</f>
        <v>0</v>
      </c>
      <c r="M71" s="72">
        <f>MAP!M71+ACA!M71+MCHIP!M72+SCHIP!M72</f>
        <v>0</v>
      </c>
      <c r="N71" s="72">
        <f>MAP!N71+ACA!N71+MCHIP!N72+SCHIP!N72</f>
        <v>0</v>
      </c>
      <c r="O71" s="72">
        <f t="shared" ref="O71:O114" si="1">SUM(C71:N71)</f>
        <v>0</v>
      </c>
      <c r="P71" s="85"/>
      <c r="Q71" s="85"/>
    </row>
    <row r="72" spans="1:17" x14ac:dyDescent="0.25">
      <c r="A72" s="73" t="s">
        <v>122</v>
      </c>
      <c r="B72" s="1" t="s">
        <v>123</v>
      </c>
      <c r="C72" s="72">
        <f>MAP!C72+ACA!C72+MCHIP!C72+SCHIP!C72</f>
        <v>19967</v>
      </c>
      <c r="D72" s="72">
        <f>MAP!D72+ACA!D72+MCHIP!D72+SCHIP!D72</f>
        <v>26457.119999999999</v>
      </c>
      <c r="E72" s="72">
        <f>MAP!E72+ACA!E72+MCHIP!E72+SCHIP!E72</f>
        <v>28601.7</v>
      </c>
      <c r="F72" s="72">
        <f>MAP!F72+ACA!F72+MCHIP!F72+SCHIP!F72</f>
        <v>29436</v>
      </c>
      <c r="G72" s="72">
        <f>MAP!G72+ACA!G72+MCHIP!G72+SCHIP!G72</f>
        <v>53134.43</v>
      </c>
      <c r="H72" s="72">
        <f>MAP!H72+ACA!H72+MCHIP!H72+SCHIP!H72</f>
        <v>76259.759999999995</v>
      </c>
      <c r="I72" s="72">
        <f>MAP!I72+ACA!I72+MCHIP!I72+SCHIP!I72</f>
        <v>71170.259999999995</v>
      </c>
      <c r="J72" s="72">
        <f>MAP!J72+ACA!J72+MCHIP!J72+SCHIP!J72</f>
        <v>68274.399999999994</v>
      </c>
      <c r="K72" s="72">
        <f>MAP!K72+ACA!K72+MCHIP!K72+SCHIP!K72</f>
        <v>71258.850000000006</v>
      </c>
      <c r="L72" s="72">
        <f>MAP!L72+ACA!L72+MCHIP!L72+SCHIP!L72</f>
        <v>88220.63</v>
      </c>
      <c r="M72" s="72">
        <f>MAP!M72+ACA!M72+MCHIP!M72+SCHIP!M72</f>
        <v>87361.97</v>
      </c>
      <c r="N72" s="72">
        <f>MAP!N72+ACA!N72+MCHIP!N72+SCHIP!N72</f>
        <v>83779.02</v>
      </c>
      <c r="O72" s="72">
        <f t="shared" si="1"/>
        <v>703921.14</v>
      </c>
      <c r="P72" s="85"/>
      <c r="Q72" s="85"/>
    </row>
    <row r="73" spans="1:17" x14ac:dyDescent="0.25">
      <c r="A73" s="73" t="s">
        <v>124</v>
      </c>
      <c r="B73" s="1" t="s">
        <v>125</v>
      </c>
      <c r="C73" s="72">
        <f>MAP!C73+ACA!C73+MCHIP!C73+SCHIP!C73</f>
        <v>89355.66</v>
      </c>
      <c r="D73" s="72">
        <f>MAP!D73+ACA!D73+MCHIP!D73+SCHIP!D73</f>
        <v>110491.31</v>
      </c>
      <c r="E73" s="72">
        <f>MAP!E73+ACA!E73+MCHIP!E73+SCHIP!E73</f>
        <v>73683.720000000016</v>
      </c>
      <c r="F73" s="72">
        <f>MAP!F73+ACA!F73+MCHIP!F73+SCHIP!F73</f>
        <v>96150.07</v>
      </c>
      <c r="G73" s="72">
        <f>MAP!G73+ACA!G73+MCHIP!G73+SCHIP!G73</f>
        <v>110088.42</v>
      </c>
      <c r="H73" s="72">
        <f>MAP!H73+ACA!H73+MCHIP!H73+SCHIP!H73</f>
        <v>74340.219999999987</v>
      </c>
      <c r="I73" s="72">
        <f>MAP!I73+ACA!I73+MCHIP!I73+SCHIP!I73</f>
        <v>81147.570000000007</v>
      </c>
      <c r="J73" s="72">
        <f>MAP!J73+ACA!J73+MCHIP!J73+SCHIP!J73</f>
        <v>85029.43</v>
      </c>
      <c r="K73" s="72">
        <f>MAP!K73+ACA!K73+MCHIP!K73+SCHIP!K73</f>
        <v>202230.75000000003</v>
      </c>
      <c r="L73" s="72">
        <f>MAP!L73+ACA!L73+MCHIP!L73+SCHIP!L73</f>
        <v>118602.71999999999</v>
      </c>
      <c r="M73" s="72">
        <f>MAP!M73+ACA!M73+MCHIP!M73+SCHIP!M73</f>
        <v>141690.1</v>
      </c>
      <c r="N73" s="72">
        <f>MAP!N73+ACA!N73+MCHIP!N73+SCHIP!N73</f>
        <v>105164.82</v>
      </c>
      <c r="O73" s="72">
        <f t="shared" si="1"/>
        <v>1287974.79</v>
      </c>
      <c r="P73" s="85"/>
      <c r="Q73" s="85"/>
    </row>
    <row r="74" spans="1:17" x14ac:dyDescent="0.25">
      <c r="A74" s="73" t="s">
        <v>126</v>
      </c>
      <c r="B74" s="1" t="s">
        <v>127</v>
      </c>
      <c r="C74" s="72">
        <f>MAP!C74+ACA!C74+MCHIP!C74+SCHIP!C74</f>
        <v>52662.84</v>
      </c>
      <c r="D74" s="72">
        <f>MAP!D74+ACA!D74+MCHIP!D74+SCHIP!D74</f>
        <v>45846.080000000002</v>
      </c>
      <c r="E74" s="72">
        <f>MAP!E74+ACA!E74+MCHIP!E74+SCHIP!E74</f>
        <v>41574.15</v>
      </c>
      <c r="F74" s="72">
        <f>MAP!F74+ACA!F74+MCHIP!F74+SCHIP!F74</f>
        <v>43964.85</v>
      </c>
      <c r="G74" s="72">
        <f>MAP!G74+ACA!G74+MCHIP!G74+SCHIP!G74</f>
        <v>50059.56</v>
      </c>
      <c r="H74" s="72">
        <f>MAP!H74+ACA!H74+MCHIP!H74+SCHIP!H74</f>
        <v>45426.29</v>
      </c>
      <c r="I74" s="72">
        <f>MAP!I74+ACA!I74+MCHIP!I74+SCHIP!I74</f>
        <v>32688.870000000003</v>
      </c>
      <c r="J74" s="72">
        <f>MAP!J74+ACA!J74+MCHIP!J74+SCHIP!J74</f>
        <v>12497.9</v>
      </c>
      <c r="K74" s="72">
        <f>MAP!K74+ACA!K74+MCHIP!K74+SCHIP!K74</f>
        <v>171167.21</v>
      </c>
      <c r="L74" s="72">
        <f>MAP!L74+ACA!L74+MCHIP!L74+SCHIP!L74</f>
        <v>49187.62</v>
      </c>
      <c r="M74" s="72">
        <f>MAP!M74+ACA!M74+MCHIP!M74+SCHIP!M74</f>
        <v>76969.26999999999</v>
      </c>
      <c r="N74" s="72">
        <f>MAP!N74+ACA!N74+MCHIP!N74+SCHIP!N74</f>
        <v>56815.53</v>
      </c>
      <c r="O74" s="72">
        <f t="shared" si="1"/>
        <v>678860.17</v>
      </c>
      <c r="P74" s="85"/>
      <c r="Q74" s="85"/>
    </row>
    <row r="75" spans="1:17" x14ac:dyDescent="0.25">
      <c r="A75" s="51" t="s">
        <v>313</v>
      </c>
      <c r="B75" s="1" t="s">
        <v>314</v>
      </c>
      <c r="C75" s="72">
        <f>MAP!C75+ACA!C75+MCHIP!C75+SCHIP!C75</f>
        <v>1086348.53</v>
      </c>
      <c r="D75" s="72">
        <f>MAP!D75+ACA!D75+MCHIP!D75+SCHIP!D75</f>
        <v>1441371.7300000002</v>
      </c>
      <c r="E75" s="72">
        <f>MAP!E75+ACA!E75+MCHIP!E75+SCHIP!E75</f>
        <v>1073263.24</v>
      </c>
      <c r="F75" s="72">
        <f>MAP!F75+ACA!F75+MCHIP!F75+SCHIP!F75</f>
        <v>1121424.4700000002</v>
      </c>
      <c r="G75" s="72">
        <f>MAP!G75+ACA!G75+MCHIP!G75+SCHIP!G75</f>
        <v>1245356</v>
      </c>
      <c r="H75" s="72">
        <f>MAP!H75+ACA!H75+MCHIP!H75+SCHIP!H75</f>
        <v>1049274.02</v>
      </c>
      <c r="I75" s="72">
        <f>MAP!I75+ACA!I75+MCHIP!I75+SCHIP!I75</f>
        <v>1269622.1399999999</v>
      </c>
      <c r="J75" s="72">
        <f>MAP!J75+ACA!J75+MCHIP!J75+SCHIP!J75</f>
        <v>1411215.12</v>
      </c>
      <c r="K75" s="72">
        <f>MAP!K75+ACA!K75+MCHIP!K75+SCHIP!K75</f>
        <v>1367678.58</v>
      </c>
      <c r="L75" s="72">
        <f>MAP!L75+ACA!L75+MCHIP!L75+SCHIP!L75</f>
        <v>1276509.28</v>
      </c>
      <c r="M75" s="72">
        <f>MAP!M75+ACA!M75+MCHIP!M75+SCHIP!M75</f>
        <v>1734805.34</v>
      </c>
      <c r="N75" s="72">
        <f>MAP!N75+ACA!N75+MCHIP!N75+SCHIP!N75</f>
        <v>1277997.0599999998</v>
      </c>
      <c r="O75" s="72">
        <f t="shared" si="1"/>
        <v>15354865.51</v>
      </c>
      <c r="P75" s="85"/>
      <c r="Q75" s="85"/>
    </row>
    <row r="76" spans="1:17" x14ac:dyDescent="0.25">
      <c r="A76" s="51" t="s">
        <v>346</v>
      </c>
      <c r="B76" s="1" t="s">
        <v>341</v>
      </c>
      <c r="C76" s="72">
        <f>MAP!C76+ACA!C76+MCHIP!C76+SCHIP!C76</f>
        <v>0</v>
      </c>
      <c r="D76" s="72">
        <f>MAP!D76+ACA!D76+MCHIP!D76+SCHIP!D76</f>
        <v>0</v>
      </c>
      <c r="E76" s="72">
        <f>MAP!E76+ACA!E76+MCHIP!E76+SCHIP!E76</f>
        <v>400</v>
      </c>
      <c r="F76" s="72">
        <f>MAP!F76+ACA!F76+MCHIP!F76+SCHIP!F76</f>
        <v>240</v>
      </c>
      <c r="G76" s="72">
        <f>MAP!G76+ACA!G76+MCHIP!G76+SCHIP!G76</f>
        <v>280</v>
      </c>
      <c r="H76" s="72">
        <f>MAP!H76+ACA!H76+MCHIP!H76+SCHIP!H76</f>
        <v>160</v>
      </c>
      <c r="I76" s="72">
        <f>MAP!I76+ACA!I76+MCHIP!I76+SCHIP!I76</f>
        <v>240</v>
      </c>
      <c r="J76" s="72">
        <f>MAP!J76+ACA!J76+MCHIP!J76+SCHIP!J76</f>
        <v>320</v>
      </c>
      <c r="K76" s="72">
        <f>MAP!K76+ACA!K76+MCHIP!K76+SCHIP!K76</f>
        <v>518.79</v>
      </c>
      <c r="L76" s="72">
        <f>MAP!L76+ACA!L76+MCHIP!L76+SCHIP!L76</f>
        <v>1115.8</v>
      </c>
      <c r="M76" s="72">
        <f>MAP!M76+ACA!M76+MCHIP!M76+SCHIP!M76</f>
        <v>240</v>
      </c>
      <c r="N76" s="72">
        <f>MAP!N76+ACA!N76+MCHIP!N76+SCHIP!N76</f>
        <v>0</v>
      </c>
      <c r="O76" s="72">
        <f t="shared" si="1"/>
        <v>3514.59</v>
      </c>
      <c r="P76" s="85"/>
      <c r="Q76" s="85"/>
    </row>
    <row r="77" spans="1:17" x14ac:dyDescent="0.25">
      <c r="A77" s="51" t="s">
        <v>749</v>
      </c>
      <c r="B77" s="1" t="s">
        <v>748</v>
      </c>
      <c r="C77" s="72">
        <f>MAP!C77+ACA!C77+MCHIP!C77+SCHIP!C77</f>
        <v>419805.74000000005</v>
      </c>
      <c r="D77" s="72">
        <f>MAP!D77+ACA!D77+MCHIP!D77+SCHIP!D77</f>
        <v>509101.09</v>
      </c>
      <c r="E77" s="72">
        <f>MAP!E77+ACA!E77+MCHIP!E77+SCHIP!E77</f>
        <v>315357.52</v>
      </c>
      <c r="F77" s="72">
        <f>MAP!F77+ACA!F77+MCHIP!F77+SCHIP!F77</f>
        <v>371855.63</v>
      </c>
      <c r="G77" s="72">
        <f>MAP!G77+ACA!G77+MCHIP!G77+SCHIP!G77</f>
        <v>463226.41</v>
      </c>
      <c r="H77" s="72">
        <f>MAP!H77+ACA!H77+MCHIP!H77+SCHIP!H77</f>
        <v>405712.22000000003</v>
      </c>
      <c r="I77" s="72">
        <f>MAP!I77+ACA!I77+MCHIP!I77+SCHIP!I77</f>
        <v>501477.61</v>
      </c>
      <c r="J77" s="72">
        <f>MAP!J77+ACA!J77+MCHIP!J77+SCHIP!J77</f>
        <v>484793.44</v>
      </c>
      <c r="K77" s="72">
        <f>MAP!K77+ACA!K77+MCHIP!K77+SCHIP!K77</f>
        <v>464921.46</v>
      </c>
      <c r="L77" s="72">
        <f>MAP!L77+ACA!L77+MCHIP!L77+SCHIP!L77</f>
        <v>551867.37</v>
      </c>
      <c r="M77" s="72">
        <f>MAP!M77+ACA!M77+MCHIP!M77+SCHIP!M77</f>
        <v>618001.17000000004</v>
      </c>
      <c r="N77" s="72">
        <f>MAP!N77+ACA!N77+MCHIP!N77+SCHIP!N77</f>
        <v>448149.51</v>
      </c>
      <c r="O77" s="72">
        <f t="shared" si="1"/>
        <v>5554269.169999999</v>
      </c>
      <c r="P77" s="85"/>
      <c r="Q77" s="85"/>
    </row>
    <row r="78" spans="1:17" x14ac:dyDescent="0.25">
      <c r="A78" s="218" t="s">
        <v>774</v>
      </c>
      <c r="B78" s="1" t="s">
        <v>773</v>
      </c>
      <c r="C78" s="72">
        <f>MAP!C78+ACA!C78+MCHIP!C78+SCHIP!C78</f>
        <v>59.6</v>
      </c>
      <c r="D78" s="72">
        <f>MAP!D78+ACA!D78+MCHIP!D78+SCHIP!D78</f>
        <v>59.6</v>
      </c>
      <c r="E78" s="72">
        <f>MAP!E78+ACA!E78+MCHIP!E78+SCHIP!E78</f>
        <v>87.58</v>
      </c>
      <c r="F78" s="72">
        <f>MAP!F78+ACA!F78+MCHIP!F78+SCHIP!F78</f>
        <v>134.38999999999999</v>
      </c>
      <c r="G78" s="72">
        <f>MAP!G78+ACA!G78+MCHIP!G78+SCHIP!G78</f>
        <v>2801.17</v>
      </c>
      <c r="H78" s="72">
        <f>MAP!H78+ACA!H78+MCHIP!H78+SCHIP!H78</f>
        <v>59.6</v>
      </c>
      <c r="I78" s="72">
        <f>MAP!I78+ACA!I78+MCHIP!I78+SCHIP!I78</f>
        <v>2068.77</v>
      </c>
      <c r="J78" s="72">
        <f>MAP!J78+ACA!J78+MCHIP!J78+SCHIP!J78</f>
        <v>2079.27</v>
      </c>
      <c r="K78" s="72">
        <f>MAP!K78+ACA!K78+MCHIP!K78+SCHIP!K78</f>
        <v>1035.3799999999999</v>
      </c>
      <c r="L78" s="72">
        <f>MAP!L78+ACA!L78+MCHIP!L78+SCHIP!L78</f>
        <v>69.3</v>
      </c>
      <c r="M78" s="72">
        <f>MAP!M78+ACA!M78+MCHIP!M78+SCHIP!M78</f>
        <v>59.6</v>
      </c>
      <c r="N78" s="72">
        <f>MAP!N78+ACA!N78+MCHIP!N78+SCHIP!N78</f>
        <v>59.6</v>
      </c>
      <c r="O78" s="72">
        <f t="shared" si="1"/>
        <v>8573.8599999999988</v>
      </c>
      <c r="P78" s="85"/>
      <c r="Q78" s="85"/>
    </row>
    <row r="79" spans="1:17" x14ac:dyDescent="0.25">
      <c r="A79" s="73" t="s">
        <v>128</v>
      </c>
      <c r="B79" s="1" t="s">
        <v>129</v>
      </c>
      <c r="C79" s="72">
        <f>MAP!C79+ACA!C79+MCHIP!C79+SCHIP!C79</f>
        <v>329673.25</v>
      </c>
      <c r="D79" s="72">
        <f>MAP!D79+ACA!D79+MCHIP!D79+SCHIP!D79</f>
        <v>485592.08000000007</v>
      </c>
      <c r="E79" s="72">
        <f>MAP!E79+ACA!E79+MCHIP!E79+SCHIP!E79</f>
        <v>448368.14</v>
      </c>
      <c r="F79" s="72">
        <f>MAP!F79+ACA!F79+MCHIP!F79+SCHIP!F79</f>
        <v>347624.52</v>
      </c>
      <c r="G79" s="72">
        <f>MAP!G79+ACA!G79+MCHIP!G79+SCHIP!G79</f>
        <v>444031.32999999996</v>
      </c>
      <c r="H79" s="72">
        <f>MAP!H79+ACA!H79+MCHIP!H79+SCHIP!H79</f>
        <v>336555.15</v>
      </c>
      <c r="I79" s="72">
        <f>MAP!I79+ACA!I79+MCHIP!I79+SCHIP!I79</f>
        <v>363648.65</v>
      </c>
      <c r="J79" s="72">
        <f>MAP!J79+ACA!J79+MCHIP!J79+SCHIP!J79</f>
        <v>404171.98000000004</v>
      </c>
      <c r="K79" s="72">
        <f>MAP!K79+ACA!K79+MCHIP!K79+SCHIP!K79</f>
        <v>475337.88</v>
      </c>
      <c r="L79" s="72">
        <f>MAP!L79+ACA!L79+MCHIP!L79+SCHIP!L79</f>
        <v>430547.04000000004</v>
      </c>
      <c r="M79" s="72">
        <f>MAP!M79+ACA!M79+MCHIP!M79+SCHIP!M79</f>
        <v>542494.80000000005</v>
      </c>
      <c r="N79" s="72">
        <f>MAP!N79+ACA!N79+MCHIP!N79+SCHIP!N79</f>
        <v>523320.19</v>
      </c>
      <c r="O79" s="72">
        <f t="shared" si="1"/>
        <v>5131365.0100000007</v>
      </c>
      <c r="P79" s="85"/>
      <c r="Q79" s="85"/>
    </row>
    <row r="80" spans="1:17" x14ac:dyDescent="0.25">
      <c r="A80" s="73" t="s">
        <v>342</v>
      </c>
      <c r="B80" s="1" t="s">
        <v>343</v>
      </c>
      <c r="C80" s="72">
        <f>MAP!C80+ACA!C80+MCHIP!C80+SCHIP!C80</f>
        <v>0</v>
      </c>
      <c r="D80" s="72">
        <f>MAP!D80+ACA!D80+MCHIP!D80+SCHIP!D80</f>
        <v>0</v>
      </c>
      <c r="E80" s="72">
        <f>MAP!E80+ACA!E80+MCHIP!E80+SCHIP!E80</f>
        <v>0</v>
      </c>
      <c r="F80" s="72">
        <f>MAP!F80+ACA!F80+MCHIP!F80+SCHIP!F80</f>
        <v>0</v>
      </c>
      <c r="G80" s="72">
        <f>MAP!G80+ACA!G80+MCHIP!G80+SCHIP!G80</f>
        <v>0</v>
      </c>
      <c r="H80" s="72">
        <f>MAP!H80+ACA!H80+MCHIP!H80+SCHIP!H80</f>
        <v>0</v>
      </c>
      <c r="I80" s="72">
        <f>MAP!I80+ACA!I80+MCHIP!I80+SCHIP!I80</f>
        <v>0</v>
      </c>
      <c r="J80" s="72">
        <f>MAP!J80+ACA!J80+MCHIP!J80+SCHIP!J80</f>
        <v>0</v>
      </c>
      <c r="K80" s="72">
        <f>MAP!K80+ACA!K80+MCHIP!K80+SCHIP!K80</f>
        <v>0</v>
      </c>
      <c r="L80" s="72">
        <f>MAP!L80+ACA!L80+MCHIP!L80+SCHIP!L80</f>
        <v>0</v>
      </c>
      <c r="M80" s="72">
        <f>MAP!M80+ACA!M80+MCHIP!M80+SCHIP!M80</f>
        <v>0</v>
      </c>
      <c r="N80" s="72">
        <f>MAP!N80+ACA!N80+MCHIP!N80+SCHIP!N80</f>
        <v>0</v>
      </c>
      <c r="O80" s="72">
        <f t="shared" si="1"/>
        <v>0</v>
      </c>
      <c r="P80" s="85"/>
      <c r="Q80" s="85"/>
    </row>
    <row r="81" spans="1:292" x14ac:dyDescent="0.25">
      <c r="A81" s="73" t="s">
        <v>130</v>
      </c>
      <c r="B81" s="1" t="s">
        <v>131</v>
      </c>
      <c r="C81" s="72">
        <f>MAP!C81+ACA!C81+MCHIP!C81+SCHIP!C81</f>
        <v>2351535.39</v>
      </c>
      <c r="D81" s="72">
        <f>MAP!D81+ACA!D81+MCHIP!D81+SCHIP!D81</f>
        <v>2995845.4</v>
      </c>
      <c r="E81" s="72">
        <f>MAP!E81+ACA!E81+MCHIP!E81+SCHIP!E81</f>
        <v>2506435.02</v>
      </c>
      <c r="F81" s="72">
        <f>MAP!F81+ACA!F81+MCHIP!F81+SCHIP!F81</f>
        <v>2514562.16</v>
      </c>
      <c r="G81" s="72">
        <f>MAP!G81+ACA!G81+MCHIP!G81+SCHIP!G81</f>
        <v>3281451.0100000002</v>
      </c>
      <c r="H81" s="72">
        <f>MAP!H81+ACA!H81+MCHIP!H81+SCHIP!H81</f>
        <v>2415087.0099999998</v>
      </c>
      <c r="I81" s="72">
        <f>MAP!I81+ACA!I81+MCHIP!I81+SCHIP!I81</f>
        <v>3436886.34</v>
      </c>
      <c r="J81" s="72">
        <f>MAP!J81+ACA!J81+MCHIP!J81+SCHIP!J81</f>
        <v>3669239.61</v>
      </c>
      <c r="K81" s="72">
        <f>MAP!K81+ACA!K81+MCHIP!K81+SCHIP!K81</f>
        <v>3179383.7899999996</v>
      </c>
      <c r="L81" s="72">
        <f>MAP!L81+ACA!L81+MCHIP!L81+SCHIP!L81</f>
        <v>3109390.92</v>
      </c>
      <c r="M81" s="72">
        <f>MAP!M81+ACA!M81+MCHIP!M81+SCHIP!M81</f>
        <v>3704626.18</v>
      </c>
      <c r="N81" s="72">
        <f>MAP!N81+ACA!N81+MCHIP!N81+SCHIP!N81</f>
        <v>14026374.99</v>
      </c>
      <c r="O81" s="72">
        <f t="shared" si="1"/>
        <v>47190817.82</v>
      </c>
      <c r="P81" s="85"/>
      <c r="Q81" s="85"/>
    </row>
    <row r="82" spans="1:292" s="113" customFormat="1" x14ac:dyDescent="0.25">
      <c r="A82" s="98" t="s">
        <v>132</v>
      </c>
      <c r="B82" s="100" t="s">
        <v>133</v>
      </c>
      <c r="C82" s="99">
        <f>MAP!C82+ACA!C82+MCHIP!C82+SCHIP!C82</f>
        <v>0</v>
      </c>
      <c r="D82" s="99">
        <f>MAP!D82+ACA!D82+MCHIP!D82+SCHIP!D82</f>
        <v>0</v>
      </c>
      <c r="E82" s="99">
        <f>MAP!E82+ACA!E82+MCHIP!E82+SCHIP!E82</f>
        <v>0</v>
      </c>
      <c r="F82" s="99">
        <f>MAP!F82+ACA!F82+MCHIP!F82+SCHIP!F82</f>
        <v>0</v>
      </c>
      <c r="G82" s="99">
        <f>MAP!G82+ACA!G82+MCHIP!G82+SCHIP!G82</f>
        <v>0</v>
      </c>
      <c r="H82" s="99">
        <f>MAP!H82+ACA!H82+MCHIP!H82+SCHIP!H82</f>
        <v>0</v>
      </c>
      <c r="I82" s="99">
        <f>MAP!I82+ACA!I82+MCHIP!I82+SCHIP!I82</f>
        <v>0</v>
      </c>
      <c r="J82" s="99">
        <f>MAP!J82+ACA!J82+MCHIP!J82+SCHIP!J82</f>
        <v>0</v>
      </c>
      <c r="K82" s="99">
        <f>MAP!K82+ACA!K82+MCHIP!K82+SCHIP!K82</f>
        <v>0</v>
      </c>
      <c r="L82" s="99">
        <f>MAP!L82+ACA!L82+MCHIP!L82+SCHIP!L82</f>
        <v>0</v>
      </c>
      <c r="M82" s="99">
        <f>MAP!M82+ACA!M82+MCHIP!M82+SCHIP!M82</f>
        <v>0</v>
      </c>
      <c r="N82" s="99">
        <f>MAP!N82+ACA!N82+MCHIP!N82+SCHIP!N82</f>
        <v>0</v>
      </c>
      <c r="O82" s="99">
        <f t="shared" si="1"/>
        <v>0</v>
      </c>
      <c r="P82" s="85"/>
      <c r="Q82" s="85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</row>
    <row r="83" spans="1:292" s="113" customFormat="1" x14ac:dyDescent="0.25">
      <c r="A83" s="98" t="s">
        <v>730</v>
      </c>
      <c r="B83" s="100" t="s">
        <v>135</v>
      </c>
      <c r="C83" s="99">
        <f>MAP!C83+ACA!C83+MCHIP!C83+SCHIP!C83</f>
        <v>0</v>
      </c>
      <c r="D83" s="99">
        <f>MAP!D83+ACA!D83+MCHIP!D83+SCHIP!D83</f>
        <v>0</v>
      </c>
      <c r="E83" s="99">
        <f>MAP!E83+ACA!E83+MCHIP!E83+SCHIP!E83</f>
        <v>0</v>
      </c>
      <c r="F83" s="99">
        <f>MAP!F83+ACA!F83+MCHIP!F83+SCHIP!F83</f>
        <v>0</v>
      </c>
      <c r="G83" s="99">
        <f>MAP!G83+ACA!G83+MCHIP!G83+SCHIP!G83</f>
        <v>0</v>
      </c>
      <c r="H83" s="99">
        <f>MAP!H83+ACA!H83+MCHIP!H83+SCHIP!H83</f>
        <v>0</v>
      </c>
      <c r="I83" s="99">
        <f>MAP!I83+ACA!I83+MCHIP!I83+SCHIP!I83</f>
        <v>0</v>
      </c>
      <c r="J83" s="99">
        <f>MAP!J83+ACA!J83+MCHIP!J83+SCHIP!J83</f>
        <v>0</v>
      </c>
      <c r="K83" s="99">
        <f>MAP!K83+ACA!K83+MCHIP!K83+SCHIP!K83</f>
        <v>0</v>
      </c>
      <c r="L83" s="99">
        <f>MAP!L83+ACA!L83+MCHIP!L83+SCHIP!L83</f>
        <v>0</v>
      </c>
      <c r="M83" s="99">
        <f>MAP!M83+ACA!M83+MCHIP!M83+SCHIP!M83</f>
        <v>0</v>
      </c>
      <c r="N83" s="99">
        <f>MAP!N83+ACA!N83+MCHIP!N83+SCHIP!N83</f>
        <v>0</v>
      </c>
      <c r="O83" s="99">
        <f t="shared" si="1"/>
        <v>0</v>
      </c>
      <c r="P83" s="85"/>
      <c r="Q83" s="85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</row>
    <row r="84" spans="1:292" x14ac:dyDescent="0.25">
      <c r="A84" s="73" t="s">
        <v>136</v>
      </c>
      <c r="B84" s="1" t="s">
        <v>137</v>
      </c>
      <c r="C84" s="72">
        <f>MAP!C84+ACA!C84+MCHIP!C84+SCHIP!C84</f>
        <v>440795.08</v>
      </c>
      <c r="D84" s="72">
        <f>MAP!D84+ACA!D84+MCHIP!D84+SCHIP!D84</f>
        <v>607266.09</v>
      </c>
      <c r="E84" s="72">
        <f>MAP!E84+ACA!E84+MCHIP!E84+SCHIP!E84</f>
        <v>447844.99</v>
      </c>
      <c r="F84" s="72">
        <f>MAP!F84+ACA!F84+MCHIP!F84+SCHIP!F84</f>
        <v>527162.23</v>
      </c>
      <c r="G84" s="72">
        <f>MAP!G84+ACA!G84+MCHIP!G84+SCHIP!G84</f>
        <v>583909.86</v>
      </c>
      <c r="H84" s="72">
        <f>MAP!H84+ACA!H84+MCHIP!H84+SCHIP!H84</f>
        <v>471483.14999999997</v>
      </c>
      <c r="I84" s="72">
        <f>MAP!I84+ACA!I84+MCHIP!I84+SCHIP!I84</f>
        <v>662704.54999999993</v>
      </c>
      <c r="J84" s="72">
        <f>MAP!J84+ACA!J84+MCHIP!J84+SCHIP!J84</f>
        <v>808664.68</v>
      </c>
      <c r="K84" s="72">
        <f>MAP!K84+ACA!K84+MCHIP!K84+SCHIP!K84</f>
        <v>646396.6</v>
      </c>
      <c r="L84" s="72">
        <f>MAP!L84+ACA!L84+MCHIP!L84+SCHIP!L84</f>
        <v>612379.73999999987</v>
      </c>
      <c r="M84" s="72">
        <f>MAP!M84+ACA!M84+MCHIP!M84+SCHIP!M84</f>
        <v>740492.33000000007</v>
      </c>
      <c r="N84" s="72">
        <f>MAP!N84+ACA!N84+MCHIP!N84+SCHIP!N84</f>
        <v>544308.34</v>
      </c>
      <c r="O84" s="72">
        <f t="shared" si="1"/>
        <v>7093407.6399999997</v>
      </c>
      <c r="P84" s="85"/>
      <c r="Q84" s="85"/>
    </row>
    <row r="85" spans="1:292" x14ac:dyDescent="0.25">
      <c r="A85" s="212" t="s">
        <v>760</v>
      </c>
      <c r="B85" s="1" t="s">
        <v>761</v>
      </c>
      <c r="C85" s="72">
        <f>MAP!C85</f>
        <v>0</v>
      </c>
      <c r="D85" s="72">
        <f>MAP!D85</f>
        <v>0</v>
      </c>
      <c r="E85" s="72">
        <f>MAP!E85</f>
        <v>0</v>
      </c>
      <c r="F85" s="72">
        <f>MAP!F85</f>
        <v>0</v>
      </c>
      <c r="G85" s="72">
        <f>MAP!G85</f>
        <v>0</v>
      </c>
      <c r="H85" s="72">
        <f>MAP!H85</f>
        <v>0</v>
      </c>
      <c r="I85" s="72">
        <f>MAP!I85</f>
        <v>0</v>
      </c>
      <c r="J85" s="72">
        <f>MAP!J85</f>
        <v>0</v>
      </c>
      <c r="K85" s="72">
        <f>MAP!K85</f>
        <v>0</v>
      </c>
      <c r="L85" s="72">
        <f>MAP!L85</f>
        <v>0</v>
      </c>
      <c r="M85" s="72">
        <f>MAP!M85</f>
        <v>0</v>
      </c>
      <c r="N85" s="72">
        <f>MAP!N85</f>
        <v>0</v>
      </c>
      <c r="O85" s="72">
        <f t="shared" si="1"/>
        <v>0</v>
      </c>
      <c r="P85" s="85"/>
      <c r="Q85" s="85"/>
    </row>
    <row r="86" spans="1:292" x14ac:dyDescent="0.25">
      <c r="A86" s="73" t="s">
        <v>318</v>
      </c>
      <c r="B86" s="1" t="s">
        <v>317</v>
      </c>
      <c r="C86" s="72">
        <f>MAP!C86+ACA!C85+MCHIP!C85+SCHIP!C85</f>
        <v>190118.85</v>
      </c>
      <c r="D86" s="72">
        <f>MAP!D86+ACA!D85+MCHIP!D85+SCHIP!D85</f>
        <v>335693.29000000004</v>
      </c>
      <c r="E86" s="72">
        <f>MAP!E86+ACA!E85+MCHIP!E85+SCHIP!E85</f>
        <v>241651.43</v>
      </c>
      <c r="F86" s="72">
        <f>MAP!F86+ACA!F85+MCHIP!F85+SCHIP!F85</f>
        <v>235340.16</v>
      </c>
      <c r="G86" s="72">
        <f>MAP!G86+ACA!G85+MCHIP!G85+SCHIP!G85</f>
        <v>288869.32999999996</v>
      </c>
      <c r="H86" s="72">
        <f>MAP!H86+ACA!H85+MCHIP!H85+SCHIP!H85</f>
        <v>294847.87</v>
      </c>
      <c r="I86" s="72">
        <f>MAP!I86+ACA!I85+MCHIP!I85+SCHIP!I85</f>
        <v>225383.52</v>
      </c>
      <c r="J86" s="72">
        <f>MAP!J86+ACA!J85+MCHIP!J85+SCHIP!J85</f>
        <v>347883.56</v>
      </c>
      <c r="K86" s="72">
        <f>MAP!K86+ACA!K85+MCHIP!K85+SCHIP!K85</f>
        <v>305596.73000000004</v>
      </c>
      <c r="L86" s="72">
        <f>MAP!L86+ACA!L85+MCHIP!L85+SCHIP!L85</f>
        <v>250493.86999999997</v>
      </c>
      <c r="M86" s="72">
        <f>MAP!M86+ACA!M85+MCHIP!M85+SCHIP!M85</f>
        <v>407477.24</v>
      </c>
      <c r="N86" s="72">
        <f>MAP!N86+ACA!N85+MCHIP!N85+SCHIP!N85</f>
        <v>274526.2</v>
      </c>
      <c r="O86" s="72">
        <f t="shared" si="1"/>
        <v>3397882.0500000007</v>
      </c>
      <c r="P86" s="85"/>
      <c r="Q86" s="85"/>
    </row>
    <row r="87" spans="1:292" x14ac:dyDescent="0.25">
      <c r="A87" s="73" t="s">
        <v>316</v>
      </c>
      <c r="B87" s="1" t="s">
        <v>315</v>
      </c>
      <c r="C87" s="72">
        <f>MAP!C87+ACA!C86+MCHIP!C86+SCHIP!C86</f>
        <v>69689.640000000014</v>
      </c>
      <c r="D87" s="72">
        <f>MAP!D87+ACA!D86+MCHIP!D86+SCHIP!D86</f>
        <v>78408.53</v>
      </c>
      <c r="E87" s="72">
        <f>MAP!E87+ACA!E86+MCHIP!E86+SCHIP!E86</f>
        <v>49639.35</v>
      </c>
      <c r="F87" s="72">
        <f>MAP!F87+ACA!F86+MCHIP!F86+SCHIP!F86</f>
        <v>60050.68</v>
      </c>
      <c r="G87" s="72">
        <f>MAP!G87+ACA!G86+MCHIP!G86+SCHIP!G86</f>
        <v>98895.54</v>
      </c>
      <c r="H87" s="72">
        <f>MAP!H87+ACA!H86+MCHIP!H86+SCHIP!H86</f>
        <v>59637.75</v>
      </c>
      <c r="I87" s="72">
        <f>MAP!I87+ACA!I86+MCHIP!I86+SCHIP!I86</f>
        <v>80906.110000000015</v>
      </c>
      <c r="J87" s="72">
        <f>MAP!J87+ACA!J86+MCHIP!J86+SCHIP!J86</f>
        <v>51100.37000000001</v>
      </c>
      <c r="K87" s="72">
        <f>MAP!K87+ACA!K86+MCHIP!K86+SCHIP!K86</f>
        <v>49292.5</v>
      </c>
      <c r="L87" s="72">
        <f>MAP!L87+ACA!L86+MCHIP!L86+SCHIP!L86</f>
        <v>64050.22</v>
      </c>
      <c r="M87" s="72">
        <f>MAP!M87+ACA!M86+MCHIP!M86+SCHIP!M86</f>
        <v>73676.12999999999</v>
      </c>
      <c r="N87" s="72">
        <f>MAP!N87+ACA!N86+MCHIP!N86+SCHIP!N86</f>
        <v>67807.23</v>
      </c>
      <c r="O87" s="72">
        <f t="shared" si="1"/>
        <v>803154.04999999993</v>
      </c>
      <c r="P87" s="85"/>
      <c r="Q87" s="85"/>
    </row>
    <row r="88" spans="1:292" x14ac:dyDescent="0.25">
      <c r="A88" s="73" t="s">
        <v>138</v>
      </c>
      <c r="B88" s="1" t="s">
        <v>139</v>
      </c>
      <c r="C88" s="72">
        <f>MAP!C88+ACA!C87+MCHIP!C87+SCHIP!C87</f>
        <v>3714.0600000000004</v>
      </c>
      <c r="D88" s="72">
        <f>MAP!D88+ACA!D87+MCHIP!D87+SCHIP!D87</f>
        <v>8277.380000000001</v>
      </c>
      <c r="E88" s="72">
        <f>MAP!E88+ACA!E87+MCHIP!E87+SCHIP!E87</f>
        <v>12616</v>
      </c>
      <c r="F88" s="72">
        <f>MAP!F88+ACA!F87+MCHIP!F87+SCHIP!F87</f>
        <v>15473.880000000001</v>
      </c>
      <c r="G88" s="72">
        <f>MAP!G88+ACA!G87+MCHIP!G87+SCHIP!G87</f>
        <v>23196.15</v>
      </c>
      <c r="H88" s="72">
        <f>MAP!H88+ACA!H87+MCHIP!H87+SCHIP!H87</f>
        <v>14201.69</v>
      </c>
      <c r="I88" s="72">
        <f>MAP!I88+ACA!I87+MCHIP!I87+SCHIP!I87</f>
        <v>12792.35</v>
      </c>
      <c r="J88" s="72">
        <f>MAP!J88+ACA!J87+MCHIP!J87+SCHIP!J87</f>
        <v>6001.71</v>
      </c>
      <c r="K88" s="72">
        <f>MAP!K88+ACA!K87+MCHIP!K87+SCHIP!K87</f>
        <v>22334.66</v>
      </c>
      <c r="L88" s="72">
        <f>MAP!L88+ACA!L87+MCHIP!L87+SCHIP!L87</f>
        <v>20455.39</v>
      </c>
      <c r="M88" s="72">
        <f>MAP!M88+ACA!M87+MCHIP!M87+SCHIP!M87</f>
        <v>16379.94</v>
      </c>
      <c r="N88" s="72">
        <f>MAP!N88+ACA!N87+MCHIP!N87+SCHIP!N87</f>
        <v>11371.539999999999</v>
      </c>
      <c r="O88" s="72">
        <f t="shared" si="1"/>
        <v>166814.75000000003</v>
      </c>
      <c r="P88" s="85"/>
      <c r="Q88" s="85"/>
    </row>
    <row r="89" spans="1:292" x14ac:dyDescent="0.25">
      <c r="A89" s="73" t="s">
        <v>352</v>
      </c>
      <c r="B89" s="1" t="s">
        <v>351</v>
      </c>
      <c r="C89" s="72">
        <f>MAP!C89+ACA!C88+MCHIP!C88+SCHIP!C88</f>
        <v>4415.16</v>
      </c>
      <c r="D89" s="72">
        <f>MAP!D89+ACA!D88+MCHIP!D88+SCHIP!D88</f>
        <v>5327.9</v>
      </c>
      <c r="E89" s="72">
        <f>MAP!E89+ACA!E88+MCHIP!E88+SCHIP!E88</f>
        <v>4698.8900000000003</v>
      </c>
      <c r="F89" s="72">
        <f>MAP!F89+ACA!F88+MCHIP!F88+SCHIP!F88</f>
        <v>4423.59</v>
      </c>
      <c r="G89" s="72">
        <f>MAP!G89+ACA!G88+MCHIP!G88+SCHIP!G88</f>
        <v>7080.74</v>
      </c>
      <c r="H89" s="72">
        <f>MAP!H89+ACA!H88+MCHIP!H88+SCHIP!H88</f>
        <v>6565.63</v>
      </c>
      <c r="I89" s="72">
        <f>MAP!I89+ACA!I88+MCHIP!I88+SCHIP!I88</f>
        <v>5348.28</v>
      </c>
      <c r="J89" s="72">
        <f>MAP!J89+ACA!J88+MCHIP!J88+SCHIP!J88</f>
        <v>3984.3799999999997</v>
      </c>
      <c r="K89" s="72">
        <f>MAP!K89+ACA!K88+MCHIP!K88+SCHIP!K88</f>
        <v>4828.46</v>
      </c>
      <c r="L89" s="72">
        <f>MAP!L89+ACA!L88+MCHIP!L88+SCHIP!L88</f>
        <v>3852.07</v>
      </c>
      <c r="M89" s="72">
        <f>MAP!M89+ACA!M88+MCHIP!M88+SCHIP!M88</f>
        <v>4841.26</v>
      </c>
      <c r="N89" s="72">
        <f>MAP!N89+ACA!N88+MCHIP!N88+SCHIP!N88</f>
        <v>2972.48</v>
      </c>
      <c r="O89" s="72">
        <f t="shared" si="1"/>
        <v>58338.840000000004</v>
      </c>
      <c r="P89" s="85"/>
      <c r="Q89" s="85"/>
    </row>
    <row r="90" spans="1:292" x14ac:dyDescent="0.25">
      <c r="A90" s="73" t="s">
        <v>330</v>
      </c>
      <c r="B90" s="1" t="s">
        <v>331</v>
      </c>
      <c r="C90" s="72">
        <f>MAP!C90+ACA!C89+MCHIP!C89+SCHIP!C89</f>
        <v>219.98</v>
      </c>
      <c r="D90" s="72">
        <f>MAP!D90+ACA!D89+MCHIP!D89+SCHIP!D89</f>
        <v>0</v>
      </c>
      <c r="E90" s="72">
        <f>MAP!E90+ACA!E89+MCHIP!E89+SCHIP!E89</f>
        <v>278.79000000000002</v>
      </c>
      <c r="F90" s="72">
        <f>MAP!F90+ACA!F89+MCHIP!F89+SCHIP!F89</f>
        <v>307.56</v>
      </c>
      <c r="G90" s="72">
        <f>MAP!G90+ACA!G89+MCHIP!G89+SCHIP!G89</f>
        <v>537.95000000000005</v>
      </c>
      <c r="H90" s="72">
        <f>MAP!H90+ACA!H89+MCHIP!H89+SCHIP!H89</f>
        <v>132.4</v>
      </c>
      <c r="I90" s="72">
        <f>MAP!I90+ACA!I89+MCHIP!I89+SCHIP!I89</f>
        <v>412.95</v>
      </c>
      <c r="J90" s="72">
        <f>MAP!J90+ACA!J89+MCHIP!J89+SCHIP!J89</f>
        <v>87.58</v>
      </c>
      <c r="K90" s="72">
        <f>MAP!K90+ACA!K89+MCHIP!K89+SCHIP!K89</f>
        <v>87.58</v>
      </c>
      <c r="L90" s="72">
        <f>MAP!L90+ACA!L89+MCHIP!L89+SCHIP!L89</f>
        <v>955.91</v>
      </c>
      <c r="M90" s="72">
        <f>MAP!M90+ACA!M89+MCHIP!M89+SCHIP!M89</f>
        <v>219.98</v>
      </c>
      <c r="N90" s="72">
        <f>MAP!N90+ACA!N89+MCHIP!N89+SCHIP!N89</f>
        <v>219.98</v>
      </c>
      <c r="O90" s="72">
        <f t="shared" si="1"/>
        <v>3460.66</v>
      </c>
      <c r="P90" s="85"/>
      <c r="Q90" s="85"/>
    </row>
    <row r="91" spans="1:292" x14ac:dyDescent="0.25">
      <c r="A91" s="73" t="s">
        <v>140</v>
      </c>
      <c r="B91" s="1" t="s">
        <v>141</v>
      </c>
      <c r="C91" s="72">
        <f>MAP!C91+ACA!C90+MCHIP!C90+SCHIP!C90</f>
        <v>80586.650000000009</v>
      </c>
      <c r="D91" s="72">
        <f>MAP!D91+ACA!D90+MCHIP!D90+SCHIP!D90</f>
        <v>92176.159999999989</v>
      </c>
      <c r="E91" s="72">
        <f>MAP!E91+ACA!E90+MCHIP!E90+SCHIP!E90</f>
        <v>45208.600000000006</v>
      </c>
      <c r="F91" s="72">
        <f>MAP!F91+ACA!F90+MCHIP!F90+SCHIP!F90</f>
        <v>44465.899999999994</v>
      </c>
      <c r="G91" s="72">
        <f>MAP!G91+ACA!G90+MCHIP!G90+SCHIP!G90</f>
        <v>49372.67</v>
      </c>
      <c r="H91" s="72">
        <f>MAP!H91+ACA!H90+MCHIP!H90+SCHIP!H90</f>
        <v>47563.62</v>
      </c>
      <c r="I91" s="72">
        <f>MAP!I91+ACA!I90+MCHIP!I90+SCHIP!I90</f>
        <v>62578.17</v>
      </c>
      <c r="J91" s="72">
        <f>MAP!J91+ACA!J90+MCHIP!J90+SCHIP!J90</f>
        <v>61853.11</v>
      </c>
      <c r="K91" s="72">
        <f>MAP!K91+ACA!K90+MCHIP!K90+SCHIP!K90</f>
        <v>119662.27</v>
      </c>
      <c r="L91" s="72">
        <f>MAP!L91+ACA!L90+MCHIP!L90+SCHIP!L90</f>
        <v>81542.759999999995</v>
      </c>
      <c r="M91" s="72">
        <f>MAP!M91+ACA!M90+MCHIP!M90+SCHIP!M90</f>
        <v>88066.98</v>
      </c>
      <c r="N91" s="72">
        <f>MAP!N91+ACA!N90+MCHIP!N90+SCHIP!N90</f>
        <v>74306.23</v>
      </c>
      <c r="O91" s="72">
        <f t="shared" si="1"/>
        <v>847383.11999999988</v>
      </c>
      <c r="P91" s="85"/>
      <c r="Q91" s="85"/>
    </row>
    <row r="92" spans="1:292" x14ac:dyDescent="0.25">
      <c r="A92" s="73" t="s">
        <v>142</v>
      </c>
      <c r="B92" s="1" t="s">
        <v>143</v>
      </c>
      <c r="C92" s="72">
        <f>MAP!C92+ACA!C91+MCHIP!C91+SCHIP!C91</f>
        <v>370.79</v>
      </c>
      <c r="D92" s="72">
        <f>MAP!D92+ACA!D91+MCHIP!D91+SCHIP!D91</f>
        <v>430.28</v>
      </c>
      <c r="E92" s="72">
        <f>MAP!E92+ACA!E91+MCHIP!E91+SCHIP!E91</f>
        <v>27598.420000000002</v>
      </c>
      <c r="F92" s="72">
        <f>MAP!F92+ACA!F91+MCHIP!F91+SCHIP!F91</f>
        <v>123.51</v>
      </c>
      <c r="G92" s="72">
        <f>MAP!G92+ACA!G91+MCHIP!G91+SCHIP!G91</f>
        <v>207.1</v>
      </c>
      <c r="H92" s="72">
        <f>MAP!H92+ACA!H91+MCHIP!H91+SCHIP!H91</f>
        <v>41</v>
      </c>
      <c r="I92" s="72">
        <f>MAP!I92+ACA!I91+MCHIP!I91+SCHIP!I91</f>
        <v>0</v>
      </c>
      <c r="J92" s="72">
        <f>MAP!J92+ACA!J91+MCHIP!J91+SCHIP!J91</f>
        <v>244.87</v>
      </c>
      <c r="K92" s="72">
        <f>MAP!K92+ACA!K91+MCHIP!K91+SCHIP!K91</f>
        <v>250.16</v>
      </c>
      <c r="L92" s="72">
        <f>MAP!L92+ACA!L91+MCHIP!L91+SCHIP!L91</f>
        <v>86.06</v>
      </c>
      <c r="M92" s="72">
        <f>MAP!M92+ACA!M91+MCHIP!M91+SCHIP!M91</f>
        <v>159.09</v>
      </c>
      <c r="N92" s="72">
        <f>MAP!N92+ACA!N91+MCHIP!N91+SCHIP!N91</f>
        <v>134.31</v>
      </c>
      <c r="O92" s="72">
        <f t="shared" si="1"/>
        <v>29645.59</v>
      </c>
      <c r="P92" s="85"/>
      <c r="Q92" s="85"/>
    </row>
    <row r="93" spans="1:292" x14ac:dyDescent="0.25">
      <c r="A93" s="73" t="s">
        <v>785</v>
      </c>
      <c r="B93" s="1" t="s">
        <v>784</v>
      </c>
      <c r="C93" s="72">
        <f>MAP!C93+ACA!C92+MCHIP!C92+SCHIP!C92</f>
        <v>1397456.21</v>
      </c>
      <c r="D93" s="72">
        <f>MAP!D93+ACA!D92+MCHIP!D92+SCHIP!D92</f>
        <v>1748236.41</v>
      </c>
      <c r="E93" s="72">
        <f>MAP!E93+ACA!E92+MCHIP!E92+SCHIP!E92</f>
        <v>2005192.07</v>
      </c>
      <c r="F93" s="72">
        <f>MAP!F93+ACA!F92+MCHIP!F92+SCHIP!F92</f>
        <v>2703153.72</v>
      </c>
      <c r="G93" s="72">
        <f>MAP!G93+ACA!G92+MCHIP!G92+SCHIP!G92</f>
        <v>2349298.0300000003</v>
      </c>
      <c r="H93" s="72">
        <f>MAP!H93+ACA!H92+MCHIP!H92+SCHIP!H92</f>
        <v>2649396.19</v>
      </c>
      <c r="I93" s="72">
        <f>MAP!I93+ACA!I92+MCHIP!I92+SCHIP!I92</f>
        <v>2566181.31</v>
      </c>
      <c r="J93" s="72">
        <f>MAP!J93+ACA!J92+MCHIP!J92+SCHIP!J92</f>
        <v>2850368.47</v>
      </c>
      <c r="K93" s="72">
        <f>MAP!K93+ACA!K92+MCHIP!K92+SCHIP!K92</f>
        <v>2877056.76</v>
      </c>
      <c r="L93" s="72">
        <f>MAP!L93+ACA!L92+MCHIP!L92+SCHIP!L92</f>
        <v>3170924.95</v>
      </c>
      <c r="M93" s="72">
        <f>MAP!M93+ACA!M92+MCHIP!M92+SCHIP!M92</f>
        <v>4939076.93</v>
      </c>
      <c r="N93" s="72">
        <f>MAP!N93+ACA!N92+MCHIP!N92+SCHIP!N92</f>
        <v>4022159.69</v>
      </c>
      <c r="O93" s="72">
        <f t="shared" si="1"/>
        <v>33278500.740000002</v>
      </c>
      <c r="P93" s="85"/>
      <c r="Q93" s="85"/>
    </row>
    <row r="94" spans="1:292" x14ac:dyDescent="0.25">
      <c r="A94" s="73" t="s">
        <v>144</v>
      </c>
      <c r="B94" s="1" t="s">
        <v>145</v>
      </c>
      <c r="C94" s="72">
        <f>MAP!C94+ACA!C93+MCHIP!C93+SCHIP!C93</f>
        <v>876120.89</v>
      </c>
      <c r="D94" s="72">
        <f>MAP!D94+ACA!D93+MCHIP!D93+SCHIP!D93</f>
        <v>1009720.4400000001</v>
      </c>
      <c r="E94" s="72">
        <f>MAP!E94+ACA!E93+MCHIP!E93+SCHIP!E93</f>
        <v>249639.58</v>
      </c>
      <c r="F94" s="72">
        <f>MAP!F94+ACA!F93+MCHIP!F93+SCHIP!F93</f>
        <v>487013.43</v>
      </c>
      <c r="G94" s="72">
        <f>MAP!G94+ACA!G93+MCHIP!G93+SCHIP!G93</f>
        <v>550830.29</v>
      </c>
      <c r="H94" s="72">
        <f>MAP!H94+ACA!H93+MCHIP!H93+SCHIP!H93</f>
        <v>326635.42000000004</v>
      </c>
      <c r="I94" s="72">
        <f>MAP!I94+ACA!I93+MCHIP!I93+SCHIP!I93</f>
        <v>710399.27</v>
      </c>
      <c r="J94" s="72">
        <f>MAP!J94+ACA!J93+MCHIP!J93+SCHIP!J93</f>
        <v>255181.72</v>
      </c>
      <c r="K94" s="72">
        <f>MAP!K94+ACA!K93+MCHIP!K93+SCHIP!K93</f>
        <v>447550.71</v>
      </c>
      <c r="L94" s="72">
        <f>MAP!L94+ACA!L93+MCHIP!L93+SCHIP!L93</f>
        <v>599135.98</v>
      </c>
      <c r="M94" s="72">
        <f>MAP!M94+ACA!M93+MCHIP!M93+SCHIP!M93</f>
        <v>454148.51</v>
      </c>
      <c r="N94" s="72">
        <f>MAP!N94+ACA!N93+MCHIP!N93+SCHIP!N93</f>
        <v>255030.27</v>
      </c>
      <c r="O94" s="72">
        <f t="shared" si="1"/>
        <v>6221406.5099999998</v>
      </c>
      <c r="P94" s="85"/>
      <c r="Q94" s="85"/>
    </row>
    <row r="95" spans="1:292" x14ac:dyDescent="0.25">
      <c r="A95" s="73" t="s">
        <v>146</v>
      </c>
      <c r="B95" s="1" t="s">
        <v>147</v>
      </c>
      <c r="C95" s="72">
        <f>MAP!C95+ACA!C94+MCHIP!C94+SCHIP!C94</f>
        <v>60194.12</v>
      </c>
      <c r="D95" s="72">
        <f>MAP!D95+ACA!D94+MCHIP!D94+SCHIP!D94</f>
        <v>141702.99</v>
      </c>
      <c r="E95" s="72">
        <f>MAP!E95+ACA!E94+MCHIP!E94+SCHIP!E94</f>
        <v>22951.34</v>
      </c>
      <c r="F95" s="72">
        <f>MAP!F95+ACA!F94+MCHIP!F94+SCHIP!F94</f>
        <v>50872.69</v>
      </c>
      <c r="G95" s="72">
        <f>MAP!G95+ACA!G94+MCHIP!G94+SCHIP!G94</f>
        <v>106809.77</v>
      </c>
      <c r="H95" s="72">
        <f>MAP!H95+ACA!H94+MCHIP!H94+SCHIP!H94</f>
        <v>73595.89</v>
      </c>
      <c r="I95" s="72">
        <f>MAP!I95+ACA!I94+MCHIP!I94+SCHIP!I94</f>
        <v>107674.93000000001</v>
      </c>
      <c r="J95" s="72">
        <f>MAP!J95+ACA!J94+MCHIP!J94+SCHIP!J94</f>
        <v>122938.28</v>
      </c>
      <c r="K95" s="72">
        <f>MAP!K95+ACA!K94+MCHIP!K94+SCHIP!K94</f>
        <v>3861</v>
      </c>
      <c r="L95" s="72">
        <f>MAP!L95+ACA!L94+MCHIP!L94+SCHIP!L94</f>
        <v>113029.92</v>
      </c>
      <c r="M95" s="72">
        <f>MAP!M95+ACA!M94+MCHIP!M94+SCHIP!M94</f>
        <v>398110.89</v>
      </c>
      <c r="N95" s="72">
        <f>MAP!N95+ACA!N94+MCHIP!N94+SCHIP!N94</f>
        <v>27379</v>
      </c>
      <c r="O95" s="72">
        <f t="shared" si="1"/>
        <v>1229120.8200000003</v>
      </c>
      <c r="P95" s="85"/>
      <c r="Q95" s="85"/>
    </row>
    <row r="96" spans="1:292" x14ac:dyDescent="0.25">
      <c r="A96" s="73" t="s">
        <v>148</v>
      </c>
      <c r="B96" s="1" t="s">
        <v>149</v>
      </c>
      <c r="C96" s="72">
        <f>MAP!C96+ACA!C95+MCHIP!C95+SCHIP!C95</f>
        <v>91271.12000000001</v>
      </c>
      <c r="D96" s="72">
        <f>MAP!D96+ACA!D95+MCHIP!D95+SCHIP!D95</f>
        <v>124932.46</v>
      </c>
      <c r="E96" s="72">
        <f>MAP!E96+ACA!E95+MCHIP!E95+SCHIP!E95</f>
        <v>82546.249999999985</v>
      </c>
      <c r="F96" s="72">
        <f>MAP!F96+ACA!F95+MCHIP!F95+SCHIP!F95</f>
        <v>77023.789999999994</v>
      </c>
      <c r="G96" s="72">
        <f>MAP!G96+ACA!G95+MCHIP!G95+SCHIP!G95</f>
        <v>121089.24</v>
      </c>
      <c r="H96" s="72">
        <f>MAP!H96+ACA!H95+MCHIP!H95+SCHIP!H95</f>
        <v>84738.010000000009</v>
      </c>
      <c r="I96" s="72">
        <f>MAP!I96+ACA!I95+MCHIP!I95+SCHIP!I95</f>
        <v>123759.17000000001</v>
      </c>
      <c r="J96" s="72">
        <f>MAP!J96+ACA!J95+MCHIP!J95+SCHIP!J95</f>
        <v>167693.92000000001</v>
      </c>
      <c r="K96" s="72">
        <f>MAP!K96+ACA!K95+MCHIP!K95+SCHIP!K95</f>
        <v>134610.21</v>
      </c>
      <c r="L96" s="72">
        <f>MAP!L96+ACA!L95+MCHIP!L95+SCHIP!L95</f>
        <v>112717.12999999999</v>
      </c>
      <c r="M96" s="72">
        <f>MAP!M96+ACA!M95+MCHIP!M95+SCHIP!M95</f>
        <v>126428.9</v>
      </c>
      <c r="N96" s="72">
        <f>MAP!N96+ACA!N95+MCHIP!N95+SCHIP!N95</f>
        <v>113261.14</v>
      </c>
      <c r="O96" s="72">
        <f t="shared" si="1"/>
        <v>1360071.3399999999</v>
      </c>
      <c r="P96" s="85"/>
      <c r="Q96" s="85"/>
    </row>
    <row r="97" spans="1:17" x14ac:dyDescent="0.25">
      <c r="A97" s="73" t="s">
        <v>150</v>
      </c>
      <c r="B97" s="1" t="s">
        <v>151</v>
      </c>
      <c r="C97" s="72">
        <f>MAP!C97+ACA!C96+MCHIP!C96+SCHIP!C96</f>
        <v>0</v>
      </c>
      <c r="D97" s="72">
        <f>MAP!D97+ACA!D96+MCHIP!D96+SCHIP!D96</f>
        <v>0</v>
      </c>
      <c r="E97" s="72">
        <f>MAP!E97+ACA!E96+MCHIP!E96+SCHIP!E96</f>
        <v>0</v>
      </c>
      <c r="F97" s="72">
        <f>MAP!F97+ACA!F96+MCHIP!F96+SCHIP!F96</f>
        <v>0</v>
      </c>
      <c r="G97" s="72">
        <f>MAP!G97+ACA!G96+MCHIP!G96+SCHIP!G96</f>
        <v>0</v>
      </c>
      <c r="H97" s="72">
        <f>MAP!H97+ACA!H96+MCHIP!H96+SCHIP!H96</f>
        <v>0</v>
      </c>
      <c r="I97" s="72">
        <f>MAP!I97+ACA!I96+MCHIP!I96+SCHIP!I96</f>
        <v>0</v>
      </c>
      <c r="J97" s="72">
        <f>MAP!J97+ACA!J96+MCHIP!J96+SCHIP!J96</f>
        <v>0</v>
      </c>
      <c r="K97" s="72">
        <f>MAP!K97+ACA!K96+MCHIP!K96+SCHIP!K96</f>
        <v>0</v>
      </c>
      <c r="L97" s="72">
        <f>MAP!L97+ACA!L96+MCHIP!L96+SCHIP!L96</f>
        <v>0</v>
      </c>
      <c r="M97" s="72">
        <f>MAP!M97+ACA!M96+MCHIP!M96+SCHIP!M96</f>
        <v>0</v>
      </c>
      <c r="N97" s="72">
        <f>MAP!N97+ACA!N96+MCHIP!N96+SCHIP!N96</f>
        <v>0</v>
      </c>
      <c r="O97" s="72">
        <f t="shared" si="1"/>
        <v>0</v>
      </c>
      <c r="P97" s="85"/>
      <c r="Q97" s="85"/>
    </row>
    <row r="98" spans="1:17" x14ac:dyDescent="0.25">
      <c r="A98" s="73" t="s">
        <v>152</v>
      </c>
      <c r="B98" s="1" t="s">
        <v>153</v>
      </c>
      <c r="C98" s="72">
        <f>MAP!C98+ACA!C97+MCHIP!C97+SCHIP!C97</f>
        <v>0</v>
      </c>
      <c r="D98" s="72">
        <f>MAP!D98+ACA!D97+MCHIP!D97+SCHIP!D97</f>
        <v>0</v>
      </c>
      <c r="E98" s="72">
        <f>MAP!E98+ACA!E97+MCHIP!E97+SCHIP!E97</f>
        <v>0</v>
      </c>
      <c r="F98" s="72">
        <f>MAP!F98+ACA!F97+MCHIP!F97+SCHIP!F97</f>
        <v>0</v>
      </c>
      <c r="G98" s="72">
        <f>MAP!G98+ACA!G97+MCHIP!G97+SCHIP!G97</f>
        <v>0</v>
      </c>
      <c r="H98" s="72">
        <f>MAP!H98+ACA!H97+MCHIP!H97+SCHIP!H97</f>
        <v>0</v>
      </c>
      <c r="I98" s="72">
        <f>MAP!I98+ACA!I97+MCHIP!I97+SCHIP!I97</f>
        <v>0</v>
      </c>
      <c r="J98" s="72">
        <f>MAP!J98+ACA!J97+MCHIP!J97+SCHIP!J97</f>
        <v>0</v>
      </c>
      <c r="K98" s="72">
        <f>MAP!K98+ACA!K97+MCHIP!K97+SCHIP!K97</f>
        <v>0</v>
      </c>
      <c r="L98" s="72">
        <f>MAP!L98+ACA!L97+MCHIP!L97+SCHIP!L97</f>
        <v>0</v>
      </c>
      <c r="M98" s="72">
        <f>MAP!M98+ACA!M97+MCHIP!M97+SCHIP!M97</f>
        <v>0</v>
      </c>
      <c r="N98" s="72">
        <f>MAP!N98+ACA!N97+MCHIP!N97+SCHIP!N97</f>
        <v>0</v>
      </c>
      <c r="O98" s="72">
        <f t="shared" si="1"/>
        <v>0</v>
      </c>
      <c r="P98" s="85"/>
      <c r="Q98" s="85"/>
    </row>
    <row r="99" spans="1:17" x14ac:dyDescent="0.25">
      <c r="A99" s="73" t="s">
        <v>154</v>
      </c>
      <c r="B99" s="1" t="s">
        <v>155</v>
      </c>
      <c r="C99" s="72">
        <f>MAP!C99+ACA!C98+MCHIP!C98+SCHIP!C98</f>
        <v>906190497.47000003</v>
      </c>
      <c r="D99" s="72">
        <f>MAP!D99+ACA!D98+MCHIP!D98+SCHIP!D98</f>
        <v>1607670517.7200003</v>
      </c>
      <c r="E99" s="72">
        <f>MAP!E99+ACA!E98+MCHIP!E98+SCHIP!E98</f>
        <v>966076397.70999992</v>
      </c>
      <c r="F99" s="72">
        <f>MAP!F99+ACA!F98+MCHIP!F98+SCHIP!F98</f>
        <v>1128086185.45</v>
      </c>
      <c r="G99" s="72">
        <f>MAP!G99+ACA!G98+MCHIP!G98+SCHIP!G98</f>
        <v>1742646808.3999999</v>
      </c>
      <c r="H99" s="72">
        <f>MAP!H99+ACA!H98+MCHIP!H98+SCHIP!H98</f>
        <v>1024157818.91</v>
      </c>
      <c r="I99" s="72">
        <f>MAP!I99+ACA!I98+MCHIP!I98+SCHIP!I98</f>
        <v>1029222161.03</v>
      </c>
      <c r="J99" s="72">
        <f>MAP!J99+ACA!J98+MCHIP!J98+SCHIP!J98</f>
        <v>1738499561.28</v>
      </c>
      <c r="K99" s="72">
        <f>MAP!K99+ACA!K98+MCHIP!K98+SCHIP!K98</f>
        <v>1045734480.0200001</v>
      </c>
      <c r="L99" s="72">
        <f>MAP!L99+ACA!L98+MCHIP!L98+SCHIP!L98</f>
        <v>1223445147.47</v>
      </c>
      <c r="M99" s="72">
        <f>MAP!M99+ACA!M98+MCHIP!M98+SCHIP!M98</f>
        <v>1646346057.4099998</v>
      </c>
      <c r="N99" s="72">
        <f>MAP!N99+ACA!N98+MCHIP!N98+SCHIP!N98</f>
        <v>1214466671.1799998</v>
      </c>
      <c r="O99" s="72">
        <f t="shared" si="1"/>
        <v>15272542304.049999</v>
      </c>
      <c r="P99" s="85"/>
      <c r="Q99" s="85"/>
    </row>
    <row r="100" spans="1:17" x14ac:dyDescent="0.25">
      <c r="A100" s="73" t="s">
        <v>156</v>
      </c>
      <c r="B100" s="1" t="s">
        <v>157</v>
      </c>
      <c r="C100" s="72"/>
      <c r="D100" s="72"/>
      <c r="E100" s="72"/>
      <c r="F100" s="72"/>
      <c r="G100" s="72">
        <v>0</v>
      </c>
      <c r="H100" s="72">
        <v>0</v>
      </c>
      <c r="I100" s="72">
        <v>0</v>
      </c>
      <c r="J100" s="72"/>
      <c r="K100" s="72"/>
      <c r="L100" s="72"/>
      <c r="M100" s="72"/>
      <c r="N100" s="72"/>
      <c r="O100" s="72">
        <f t="shared" si="1"/>
        <v>0</v>
      </c>
      <c r="P100" s="85"/>
      <c r="Q100" s="85"/>
    </row>
    <row r="101" spans="1:17" x14ac:dyDescent="0.25">
      <c r="A101" s="73" t="s">
        <v>158</v>
      </c>
      <c r="B101" s="87"/>
      <c r="C101" s="72"/>
      <c r="D101" s="72"/>
      <c r="E101" s="72"/>
      <c r="F101" s="72"/>
      <c r="G101" s="72">
        <v>0</v>
      </c>
      <c r="H101" s="72">
        <v>0</v>
      </c>
      <c r="I101" s="72">
        <v>0</v>
      </c>
      <c r="J101" s="72"/>
      <c r="K101" s="72"/>
      <c r="L101" s="72"/>
      <c r="M101" s="72"/>
      <c r="N101" s="72"/>
      <c r="O101" s="72">
        <f t="shared" si="1"/>
        <v>0</v>
      </c>
      <c r="P101" s="85"/>
      <c r="Q101" s="85"/>
    </row>
    <row r="102" spans="1:17" x14ac:dyDescent="0.25">
      <c r="A102" s="73" t="s">
        <v>159</v>
      </c>
      <c r="B102" s="87"/>
      <c r="C102" s="72">
        <f>+MAP!C104+ACA!C101+MCHIP!C99+SCHIP!C101</f>
        <v>472440.3</v>
      </c>
      <c r="D102" s="72">
        <f>+MAP!D104+ACA!D101+MCHIP!D99+SCHIP!D101</f>
        <v>598079.30000000005</v>
      </c>
      <c r="E102" s="72">
        <f>+MAP!E104+ACA!E101+MCHIP!E99+SCHIP!E101</f>
        <v>493658.8</v>
      </c>
      <c r="F102" s="72">
        <f>+MAP!F104+ACA!F101+MCHIP!F99+SCHIP!F101</f>
        <v>465553.8</v>
      </c>
      <c r="G102" s="72">
        <f>+MAP!G104+ACA!G101+MCHIP!G99+SCHIP!G101</f>
        <v>494164.3</v>
      </c>
      <c r="H102" s="72">
        <f>+MAP!H104+ACA!H101+MCHIP!H99+SCHIP!H101</f>
        <v>484627.3</v>
      </c>
      <c r="I102" s="72">
        <f>+MAP!I104+ACA!I101+MCHIP!I99+SCHIP!I101</f>
        <v>485555.20000000001</v>
      </c>
      <c r="J102" s="72">
        <f>+MAP!J104+ACA!J101+MCHIP!J99+SCHIP!J101</f>
        <v>474078.6</v>
      </c>
      <c r="K102" s="72">
        <f>+MAP!K104+ACA!K101+MCHIP!K99+SCHIP!K101</f>
        <v>485805.3</v>
      </c>
      <c r="L102" s="72">
        <f>+MAP!L104+ACA!L101+MCHIP!L99+SCHIP!L101</f>
        <v>488107.4</v>
      </c>
      <c r="M102" s="72">
        <f>+MAP!M104+ACA!M101+MCHIP!M99+SCHIP!M101</f>
        <v>488545</v>
      </c>
      <c r="N102" s="72">
        <f>+MAP!N104+ACA!N101+MCHIP!N99+SCHIP!N101</f>
        <v>476924</v>
      </c>
      <c r="O102" s="72">
        <f t="shared" si="1"/>
        <v>5907539.3000000007</v>
      </c>
      <c r="P102" s="85"/>
      <c r="Q102" s="85"/>
    </row>
    <row r="103" spans="1:17" x14ac:dyDescent="0.25">
      <c r="A103" s="73" t="s">
        <v>322</v>
      </c>
      <c r="B103" s="87"/>
      <c r="C103" s="72">
        <f>+MAP!C105+ACA!C102+MCHIP!C100+SCHIP!C102</f>
        <v>64604.6</v>
      </c>
      <c r="D103" s="72">
        <f>+MAP!D105+ACA!D102+MCHIP!D100+SCHIP!D102</f>
        <v>139324.82</v>
      </c>
      <c r="E103" s="72">
        <f>+MAP!E105+ACA!E102+MCHIP!E100+SCHIP!E102</f>
        <v>11356.37</v>
      </c>
      <c r="F103" s="72">
        <f>+MAP!F105+ACA!F102+MCHIP!F100+SCHIP!F102</f>
        <v>1281.4100000000001</v>
      </c>
      <c r="G103" s="72">
        <f>+MAP!G105+ACA!G102+MCHIP!G100+SCHIP!G102</f>
        <v>95</v>
      </c>
      <c r="H103" s="72">
        <f>+MAP!H105+ACA!H102+MCHIP!H100+SCHIP!H102</f>
        <v>275547.76</v>
      </c>
      <c r="I103" s="72">
        <f>+MAP!I105+ACA!I102+MCHIP!I100+SCHIP!I102</f>
        <v>118077.89</v>
      </c>
      <c r="J103" s="72">
        <f>+MAP!J105+ACA!J102+MCHIP!J100+SCHIP!J102</f>
        <v>62706.5</v>
      </c>
      <c r="K103" s="72">
        <f>+MAP!K105+ACA!K102+MCHIP!K100+SCHIP!K102</f>
        <v>50415.42</v>
      </c>
      <c r="L103" s="72">
        <f>+MAP!L105+ACA!L102+MCHIP!L100+SCHIP!L102</f>
        <v>145660.07</v>
      </c>
      <c r="M103" s="72">
        <f>+MAP!M105+ACA!M102+MCHIP!M100+SCHIP!M102</f>
        <v>124467.52</v>
      </c>
      <c r="N103" s="72">
        <f>+MAP!N105+ACA!N102+MCHIP!N100+SCHIP!N102</f>
        <v>94441.74</v>
      </c>
      <c r="O103" s="72">
        <f t="shared" si="1"/>
        <v>1087979.1000000001</v>
      </c>
      <c r="P103" s="85"/>
      <c r="Q103" s="85"/>
    </row>
    <row r="104" spans="1:17" x14ac:dyDescent="0.25">
      <c r="A104" s="73" t="s">
        <v>160</v>
      </c>
      <c r="B104" s="87"/>
      <c r="C104" s="72">
        <f>+MAP!C106+ACA!C103+MCHIP!C101+SCHIP!C103</f>
        <v>10818979.68</v>
      </c>
      <c r="D104" s="72">
        <f>+MAP!D106+ACA!D103+MCHIP!D101+SCHIP!D103</f>
        <v>10697664.859999999</v>
      </c>
      <c r="E104" s="72">
        <f>+MAP!E106+ACA!E103+MCHIP!E101+SCHIP!E103</f>
        <v>10686081.210000001</v>
      </c>
      <c r="F104" s="72">
        <f>+MAP!F106+ACA!F103+MCHIP!F101+SCHIP!F103</f>
        <v>10710104.369999999</v>
      </c>
      <c r="G104" s="72">
        <f>+MAP!G106+ACA!G103+MCHIP!G101+SCHIP!G103</f>
        <v>10836648.4</v>
      </c>
      <c r="H104" s="72">
        <f>+MAP!H106+ACA!H103+MCHIP!H101+SCHIP!H103</f>
        <v>10863512.85</v>
      </c>
      <c r="I104" s="72">
        <f>+MAP!I106+ACA!I103+MCHIP!I101+SCHIP!I103</f>
        <v>10768553.42</v>
      </c>
      <c r="J104" s="72">
        <f>+MAP!J106+ACA!J103+MCHIP!J101+SCHIP!J103</f>
        <v>11709331.810000001</v>
      </c>
      <c r="K104" s="72">
        <f>+MAP!K106+ACA!K103+MCHIP!K101+SCHIP!K103</f>
        <v>11688463.24</v>
      </c>
      <c r="L104" s="72">
        <f>+MAP!L106+ACA!L103+MCHIP!L101+SCHIP!L103</f>
        <v>11701283.67</v>
      </c>
      <c r="M104" s="72">
        <f>+MAP!M106+ACA!M103+MCHIP!M101+SCHIP!M103</f>
        <v>11744252.99</v>
      </c>
      <c r="N104" s="72">
        <f>+MAP!N106+ACA!N103+MCHIP!N101+SCHIP!N103</f>
        <v>11755486.800000001</v>
      </c>
      <c r="O104" s="72">
        <f t="shared" si="1"/>
        <v>133980363.29999998</v>
      </c>
      <c r="P104" s="85"/>
      <c r="Q104" s="85"/>
    </row>
    <row r="105" spans="1:17" x14ac:dyDescent="0.25">
      <c r="A105" s="73" t="s">
        <v>161</v>
      </c>
      <c r="B105" s="87"/>
      <c r="C105" s="72">
        <f>+MAP!C107+ACA!C104+MCHIP!C102+SCHIP!C104</f>
        <v>26082775.199999999</v>
      </c>
      <c r="D105" s="72">
        <f>+MAP!D107+ACA!D104+MCHIP!D102+SCHIP!D104</f>
        <v>26293049.800000001</v>
      </c>
      <c r="E105" s="72">
        <f>+MAP!E107+ACA!E104+MCHIP!E102+SCHIP!E104</f>
        <v>26378080.100000001</v>
      </c>
      <c r="F105" s="72">
        <f>+MAP!F107+ACA!F104+MCHIP!F102+SCHIP!F104</f>
        <v>26530823.899999999</v>
      </c>
      <c r="G105" s="72">
        <f>+MAP!G107+ACA!G104+MCHIP!G102+SCHIP!G104</f>
        <v>26336570.199999999</v>
      </c>
      <c r="H105" s="72">
        <f>+MAP!H107+ACA!H104+MCHIP!H102+SCHIP!H104</f>
        <v>28183359.100000001</v>
      </c>
      <c r="I105" s="72">
        <f>+MAP!I107+ACA!I104+MCHIP!I102+SCHIP!I104</f>
        <v>27311160.800000001</v>
      </c>
      <c r="J105" s="72">
        <f>+MAP!J107+ACA!J104+MCHIP!J102+SCHIP!J104</f>
        <v>27260004.699999999</v>
      </c>
      <c r="K105" s="72">
        <f>+MAP!K107+ACA!K104+MCHIP!K102+SCHIP!K104</f>
        <v>27855505</v>
      </c>
      <c r="L105" s="72">
        <f>+MAP!L107+ACA!L104+MCHIP!L102+SCHIP!L104</f>
        <v>28422830.5</v>
      </c>
      <c r="M105" s="72">
        <f>+MAP!M107+ACA!M104+MCHIP!M102+SCHIP!M104</f>
        <v>28194231.800000001</v>
      </c>
      <c r="N105" s="72">
        <f>+MAP!N107+ACA!N104+MCHIP!N102+SCHIP!N104</f>
        <v>28405591.699999999</v>
      </c>
      <c r="O105" s="72">
        <f t="shared" si="1"/>
        <v>327253982.80000001</v>
      </c>
      <c r="P105" s="85"/>
      <c r="Q105" s="85"/>
    </row>
    <row r="106" spans="1:17" x14ac:dyDescent="0.25">
      <c r="A106" s="73" t="s">
        <v>162</v>
      </c>
      <c r="B106" s="87"/>
      <c r="C106" s="72">
        <f>+MAP!C108+ACA!C105+MCHIP!C103+SCHIP!C105</f>
        <v>2483928</v>
      </c>
      <c r="D106" s="72">
        <f>+MAP!D108+ACA!D105+MCHIP!D103+SCHIP!D105</f>
        <v>2498598.1</v>
      </c>
      <c r="E106" s="72">
        <f>+MAP!E108+ACA!E105+MCHIP!E103+SCHIP!E105</f>
        <v>2497361.4</v>
      </c>
      <c r="F106" s="72">
        <f>+MAP!F108+ACA!F105+MCHIP!F103+SCHIP!F105</f>
        <v>2486233</v>
      </c>
      <c r="G106" s="72">
        <f>+MAP!G108+ACA!G105+MCHIP!G103+SCHIP!G105</f>
        <v>2495876.6</v>
      </c>
      <c r="H106" s="72">
        <f>+MAP!H108+ACA!H105+MCHIP!H103+SCHIP!H105</f>
        <v>2744824.3</v>
      </c>
      <c r="I106" s="72">
        <f>+MAP!I108+ACA!I105+MCHIP!I103+SCHIP!I105</f>
        <v>2600632.1</v>
      </c>
      <c r="J106" s="72">
        <f>+MAP!J108+ACA!J105+MCHIP!J103+SCHIP!J105</f>
        <v>2615087.1</v>
      </c>
      <c r="K106" s="72">
        <f>+MAP!K108+ACA!K105+MCHIP!K103+SCHIP!K105</f>
        <v>2721657.4</v>
      </c>
      <c r="L106" s="72">
        <f>+MAP!L108+ACA!L105+MCHIP!L103+SCHIP!L105</f>
        <v>2361035.2999999998</v>
      </c>
      <c r="M106" s="72">
        <f>+MAP!M108+ACA!M105+MCHIP!M103+SCHIP!M105</f>
        <v>2416203.5</v>
      </c>
      <c r="N106" s="72">
        <f>+MAP!N108+ACA!N105+MCHIP!N103+SCHIP!N105</f>
        <v>2380377.7000000002</v>
      </c>
      <c r="O106" s="72">
        <f t="shared" si="1"/>
        <v>30301814.5</v>
      </c>
      <c r="P106" s="85"/>
      <c r="Q106" s="85"/>
    </row>
    <row r="107" spans="1:17" x14ac:dyDescent="0.25">
      <c r="A107" s="73" t="s">
        <v>355</v>
      </c>
      <c r="B107" s="87"/>
      <c r="C107" s="72">
        <f>+MAP!C109+ACA!C106+MCHIP!C104+SCHIP!C106</f>
        <v>97673.16</v>
      </c>
      <c r="D107" s="72">
        <f>+MAP!D109+ACA!D106+MCHIP!D104+SCHIP!D106</f>
        <v>0</v>
      </c>
      <c r="E107" s="72">
        <f>+MAP!E109+ACA!E106+MCHIP!E104+SCHIP!E106</f>
        <v>0</v>
      </c>
      <c r="F107" s="72">
        <f>+MAP!F109+ACA!F106+MCHIP!F104+SCHIP!F106</f>
        <v>91091.29</v>
      </c>
      <c r="G107" s="72">
        <f>+MAP!G109+ACA!G106+MCHIP!G104+SCHIP!G106</f>
        <v>0</v>
      </c>
      <c r="H107" s="72">
        <f>+MAP!H109+ACA!H106+MCHIP!H104+SCHIP!H106</f>
        <v>0</v>
      </c>
      <c r="I107" s="72">
        <f>+MAP!I109+ACA!I106+MCHIP!I104+SCHIP!I106</f>
        <v>204334.41</v>
      </c>
      <c r="J107" s="72">
        <f>+MAP!J109+ACA!J106+MCHIP!J104+SCHIP!J106</f>
        <v>0</v>
      </c>
      <c r="K107" s="72">
        <f>+MAP!K109+ACA!K106+MCHIP!K104+SCHIP!K106</f>
        <v>0</v>
      </c>
      <c r="L107" s="72">
        <f>+MAP!L109+ACA!L106+MCHIP!L104+SCHIP!L106</f>
        <v>0</v>
      </c>
      <c r="M107" s="72">
        <f>+MAP!M109+ACA!M106+MCHIP!M104+SCHIP!M106</f>
        <v>212242.34</v>
      </c>
      <c r="N107" s="72">
        <f>+MAP!N109+ACA!N106+MCHIP!N104+SCHIP!N106</f>
        <v>0</v>
      </c>
      <c r="O107" s="72">
        <f t="shared" si="1"/>
        <v>605341.19999999995</v>
      </c>
      <c r="P107" s="85"/>
      <c r="Q107" s="85"/>
    </row>
    <row r="108" spans="1:17" x14ac:dyDescent="0.25">
      <c r="A108" s="73" t="s">
        <v>319</v>
      </c>
      <c r="B108" s="87"/>
      <c r="C108" s="72">
        <f>+MAP!C110+ACA!C107+MCHIP!C105+SCHIP!C107</f>
        <v>4277.7700000000004</v>
      </c>
      <c r="D108" s="72">
        <f>+MAP!D110+ACA!D107+MCHIP!D105+SCHIP!D107</f>
        <v>2747.48</v>
      </c>
      <c r="E108" s="72">
        <f>+MAP!E110+ACA!E107+MCHIP!E105+SCHIP!E107</f>
        <v>10195.09</v>
      </c>
      <c r="F108" s="72">
        <f>+MAP!F110+ACA!F107+MCHIP!F105+SCHIP!F107</f>
        <v>-4767.09</v>
      </c>
      <c r="G108" s="72">
        <f>+MAP!G110+ACA!G107+MCHIP!G105+SCHIP!G107</f>
        <v>9233.67</v>
      </c>
      <c r="H108" s="72">
        <f>+MAP!H110+ACA!H107+MCHIP!H105+SCHIP!H107</f>
        <v>6309.78</v>
      </c>
      <c r="I108" s="72">
        <f>+MAP!I110+ACA!I107+MCHIP!I105+SCHIP!I107</f>
        <v>-43919.22</v>
      </c>
      <c r="J108" s="72">
        <f>+MAP!J110+ACA!J107+MCHIP!J105+SCHIP!J107</f>
        <v>5790.5</v>
      </c>
      <c r="K108" s="72">
        <f>+MAP!K110+ACA!K107+MCHIP!K105+SCHIP!K107</f>
        <v>14450.58</v>
      </c>
      <c r="L108" s="72">
        <f>+MAP!L110+ACA!L107+MCHIP!L105+SCHIP!L107</f>
        <v>27060.6</v>
      </c>
      <c r="M108" s="72">
        <f>+MAP!M110+ACA!M107+MCHIP!M105+SCHIP!M107</f>
        <v>8825.61</v>
      </c>
      <c r="N108" s="72">
        <f>+MAP!N110+ACA!N107+MCHIP!N105+SCHIP!N107</f>
        <v>28243.33</v>
      </c>
      <c r="O108" s="72">
        <f t="shared" si="1"/>
        <v>68448.100000000006</v>
      </c>
      <c r="P108" s="85"/>
      <c r="Q108" s="85"/>
    </row>
    <row r="109" spans="1:17" x14ac:dyDescent="0.25">
      <c r="A109" s="73" t="s">
        <v>164</v>
      </c>
      <c r="B109" s="87"/>
      <c r="C109" s="72">
        <f>+MAP!C111+ACA!C108+MCHIP!C106+SCHIP!C108</f>
        <v>-264770923.06999999</v>
      </c>
      <c r="D109" s="72">
        <f>MAP!D111+ACA!D108+MCHIP!D108</f>
        <v>-135530444.75999999</v>
      </c>
      <c r="E109" s="72">
        <f>MAP!E111+ACA!E108+MCHIP!E108</f>
        <v>-17398016.889999993</v>
      </c>
      <c r="F109" s="72">
        <f>MAP!F111+ACA!F108+MCHIP!F108</f>
        <v>-364807617.26999998</v>
      </c>
      <c r="G109" s="72">
        <f>MAP!G111+ACA!G108+MCHIP!G108</f>
        <v>-12304255.400000006</v>
      </c>
      <c r="H109" s="72">
        <f>MAP!H111+ACA!H108+MCHIP!H108</f>
        <v>-21877975.199999999</v>
      </c>
      <c r="I109" s="72">
        <f>MAP!I111+ACA!I108+MCHIP!I108</f>
        <v>-350731168.5</v>
      </c>
      <c r="J109" s="72">
        <f>MAP!J111+ACA!J108+MCHIP!J108</f>
        <v>-18130408.419999987</v>
      </c>
      <c r="K109" s="72">
        <f>MAP!K111+ACA!K108+MCHIP!K108</f>
        <v>-21757559.020000003</v>
      </c>
      <c r="L109" s="72">
        <f>MAP!L111+ACA!L108+MCHIP!L108</f>
        <v>-240169470.30000001</v>
      </c>
      <c r="M109" s="72">
        <f>MAP!M111+ACA!M108+MCHIP!M108</f>
        <v>-16155698.1</v>
      </c>
      <c r="N109" s="72">
        <f>MAP!N111+ACA!N108+MCHIP!N108</f>
        <v>-24312500.870000016</v>
      </c>
      <c r="O109" s="72">
        <f t="shared" si="1"/>
        <v>-1487946037.8000002</v>
      </c>
      <c r="P109" s="85"/>
      <c r="Q109" s="85"/>
    </row>
    <row r="110" spans="1:17" x14ac:dyDescent="0.25">
      <c r="A110" s="73" t="str">
        <f>MAP!A112</f>
        <v>DRG LAWSUIT SETTLEMENT</v>
      </c>
      <c r="B110" s="87"/>
      <c r="C110" s="72">
        <f>MAP!C112</f>
        <v>0</v>
      </c>
      <c r="D110" s="72">
        <f>MAP!D112</f>
        <v>0</v>
      </c>
      <c r="E110" s="72">
        <f>MAP!E112</f>
        <v>0</v>
      </c>
      <c r="F110" s="72">
        <f>MAP!F112</f>
        <v>0</v>
      </c>
      <c r="G110" s="72">
        <f>MAP!G112</f>
        <v>0</v>
      </c>
      <c r="H110" s="72">
        <f>MAP!H112</f>
        <v>0</v>
      </c>
      <c r="I110" s="72">
        <f>MAP!I112</f>
        <v>0</v>
      </c>
      <c r="J110" s="72"/>
      <c r="K110" s="72"/>
      <c r="L110" s="72"/>
      <c r="M110" s="72"/>
      <c r="N110" s="72">
        <f>MAP!N112</f>
        <v>0</v>
      </c>
      <c r="O110" s="72">
        <f t="shared" si="1"/>
        <v>0</v>
      </c>
      <c r="P110" s="85"/>
      <c r="Q110" s="85"/>
    </row>
    <row r="111" spans="1:17" x14ac:dyDescent="0.25">
      <c r="A111" s="73" t="s">
        <v>165</v>
      </c>
      <c r="B111" s="87"/>
      <c r="C111" s="72">
        <f>+MAP!C113+ACA!C109+MCHIP!C107+SCHIP!C109</f>
        <v>-1063.8499999999999</v>
      </c>
      <c r="D111" s="72">
        <f>+MAP!D113+ACA!D109+MCHIP!D107+SCHIP!D109</f>
        <v>0</v>
      </c>
      <c r="E111" s="72">
        <f>+MAP!E113+ACA!E109+MCHIP!E107+SCHIP!E109</f>
        <v>0</v>
      </c>
      <c r="F111" s="72">
        <f>+MAP!F113+ACA!F109+MCHIP!F107+SCHIP!F109</f>
        <v>-1600</v>
      </c>
      <c r="G111" s="72">
        <f>+MAP!G113+ACA!G109+MCHIP!G107+SCHIP!G109</f>
        <v>0</v>
      </c>
      <c r="H111" s="72">
        <f>+MAP!H113+ACA!H109+MCHIP!H107+SCHIP!H109</f>
        <v>0</v>
      </c>
      <c r="I111" s="72">
        <f>+MAP!I113+ACA!I109+MCHIP!I107+SCHIP!I109</f>
        <v>-2400</v>
      </c>
      <c r="J111" s="72">
        <f>+MAP!J113+ACA!J109+MCHIP!J107+SCHIP!J109</f>
        <v>0</v>
      </c>
      <c r="K111" s="72">
        <f>+MAP!K113+ACA!K109+MCHIP!K107+SCHIP!K109</f>
        <v>0</v>
      </c>
      <c r="L111" s="72">
        <f>+MAP!L113+ACA!L109+MCHIP!L107+SCHIP!L109</f>
        <v>-2800</v>
      </c>
      <c r="M111" s="72">
        <f>+MAP!M113+ACA!M109+MCHIP!M107+SCHIP!M109</f>
        <v>0</v>
      </c>
      <c r="N111" s="72">
        <f>+MAP!N113+ACA!N109+MCHIP!N107+SCHIP!N109</f>
        <v>0</v>
      </c>
      <c r="O111" s="72">
        <f t="shared" si="1"/>
        <v>-7863.85</v>
      </c>
      <c r="P111" s="85"/>
      <c r="Q111" s="85"/>
    </row>
    <row r="112" spans="1:17" x14ac:dyDescent="0.25">
      <c r="A112" s="73" t="s">
        <v>323</v>
      </c>
      <c r="B112" s="87"/>
      <c r="C112" s="72">
        <f>MAP!C114</f>
        <v>0</v>
      </c>
      <c r="D112" s="72">
        <f>MAP!D114</f>
        <v>0</v>
      </c>
      <c r="E112" s="72">
        <f>MAP!E114</f>
        <v>-4113688.01</v>
      </c>
      <c r="F112" s="72">
        <f>MAP!F114</f>
        <v>-5259</v>
      </c>
      <c r="G112" s="72">
        <f>MAP!G114</f>
        <v>40372140.630000003</v>
      </c>
      <c r="H112" s="72">
        <f>MAP!H114</f>
        <v>-5315306.7</v>
      </c>
      <c r="I112" s="72">
        <f>MAP!I114</f>
        <v>-15713499.390000001</v>
      </c>
      <c r="J112" s="72">
        <f>MAP!J114</f>
        <v>-121127496.54000001</v>
      </c>
      <c r="K112" s="72">
        <f>MAP!K114+ACA!K110+MCHIP!K109+SCHIP!K110</f>
        <v>-7740071.4800000004</v>
      </c>
      <c r="L112" s="72">
        <f>MAP!L114+ACA!L110+MCHIP!L109+SCHIP!L110</f>
        <v>-4021973.07</v>
      </c>
      <c r="M112" s="72">
        <f>MAP!M114+ACA!M110+MCHIP!M109+SCHIP!M110</f>
        <v>0</v>
      </c>
      <c r="N112" s="72">
        <f>MAP!N114+ACA!N110+MCHIP!N109+SCHIP!N110</f>
        <v>-1340604.27</v>
      </c>
      <c r="O112" s="72">
        <f t="shared" si="1"/>
        <v>-119005757.83</v>
      </c>
      <c r="P112" s="85"/>
      <c r="Q112" s="85"/>
    </row>
    <row r="113" spans="1:17" x14ac:dyDescent="0.25">
      <c r="A113" s="73" t="s">
        <v>391</v>
      </c>
      <c r="B113" s="87"/>
      <c r="C113" s="72">
        <f>+MAP!C115+ACA!C111+MCHIP!C109+SCHIP!C111</f>
        <v>0</v>
      </c>
      <c r="D113" s="72">
        <f>+MAP!D115+ACA!D111+MCHIP!D109+SCHIP!D111</f>
        <v>0</v>
      </c>
      <c r="E113" s="72">
        <f>+MAP!E115+ACA!E111+MCHIP!E109+SCHIP!E111</f>
        <v>0</v>
      </c>
      <c r="F113" s="72">
        <f>+MAP!F115+ACA!F111+MCHIP!F109+SCHIP!F111</f>
        <v>0</v>
      </c>
      <c r="G113" s="72">
        <f>+MAP!G115+ACA!G111+MCHIP!G109+SCHIP!G111</f>
        <v>0</v>
      </c>
      <c r="H113" s="72">
        <f>+MAP!H115+ACA!H111+MCHIP!H109+SCHIP!H111</f>
        <v>0</v>
      </c>
      <c r="I113" s="72">
        <f>+MAP!I115+ACA!I111+MCHIP!I109+SCHIP!I111</f>
        <v>0</v>
      </c>
      <c r="J113" s="72">
        <f>+MAP!J115+ACA!J111+MCHIP!J109+SCHIP!J111</f>
        <v>0</v>
      </c>
      <c r="K113" s="72">
        <f>+MAP!K115+ACA!K111+MCHIP!K109+SCHIP!K111</f>
        <v>0</v>
      </c>
      <c r="L113" s="72">
        <f>+MAP!L115+ACA!L111+MCHIP!L109+SCHIP!L111</f>
        <v>0</v>
      </c>
      <c r="M113" s="72">
        <f>+MAP!M115+ACA!M111+MCHIP!M109+SCHIP!M111</f>
        <v>0</v>
      </c>
      <c r="N113" s="72">
        <f>+MAP!N115+ACA!N111+MCHIP!N109+SCHIP!N111</f>
        <v>0</v>
      </c>
      <c r="O113" s="72">
        <f t="shared" si="1"/>
        <v>0</v>
      </c>
      <c r="P113" s="85"/>
      <c r="Q113" s="85"/>
    </row>
    <row r="114" spans="1:17" x14ac:dyDescent="0.25">
      <c r="A114" s="73" t="s">
        <v>320</v>
      </c>
      <c r="B114" s="87"/>
      <c r="C114" s="72">
        <f>MAP!C116+ACA!C112+MCHIP!C112+SCHIP!C112</f>
        <v>-83149.679999999993</v>
      </c>
      <c r="D114" s="72">
        <f>MAP!D116+ACA!D112+MCHIP!D112+SCHIP!D112</f>
        <v>-10171.43</v>
      </c>
      <c r="E114" s="72">
        <f>MAP!E116+ACA!E112+MCHIP!E112+SCHIP!E112</f>
        <v>236053.21000000002</v>
      </c>
      <c r="F114" s="72">
        <f>MAP!F116+ACA!F112+MCHIP!F112+SCHIP!F112</f>
        <v>2753420.1</v>
      </c>
      <c r="G114" s="72">
        <f>MAP!G116+ACA!G112+MCHIP!G112+SCHIP!G112</f>
        <v>-7250.57</v>
      </c>
      <c r="H114" s="72">
        <f>MAP!H116+ACA!H112+MCHIP!H112+SCHIP!H112</f>
        <v>-30811.17</v>
      </c>
      <c r="I114" s="72">
        <f>MAP!I116+ACA!I112+MCHIP!I112+SCHIP!I112</f>
        <v>-179951.01</v>
      </c>
      <c r="J114" s="72">
        <f>MAP!J116+ACA!J112+MCHIP!J112+SCHIP!J112</f>
        <v>8954.67</v>
      </c>
      <c r="K114" s="72">
        <f>MAP!K116+ACA!K112+MCHIP!K112+SCHIP!K112</f>
        <v>-43356.100000000006</v>
      </c>
      <c r="L114" s="72">
        <f>MAP!L116+ACA!L112+MCHIP!L112+SCHIP!L112</f>
        <v>-44711.98</v>
      </c>
      <c r="M114" s="72">
        <f>MAP!M116+ACA!M112+MCHIP!M112+SCHIP!M112</f>
        <v>-212203.51</v>
      </c>
      <c r="N114" s="72">
        <f>MAP!N116+ACA!N112+MCHIP!N112+SCHIP!N112</f>
        <v>-164053.72000000003</v>
      </c>
      <c r="O114" s="72">
        <f t="shared" si="1"/>
        <v>2222768.81</v>
      </c>
      <c r="P114" s="85"/>
      <c r="Q114" s="85"/>
    </row>
    <row r="115" spans="1:17" x14ac:dyDescent="0.25">
      <c r="A115" s="88" t="s">
        <v>166</v>
      </c>
      <c r="B115" s="87"/>
      <c r="C115" s="72">
        <f>SUM(C2:C114)</f>
        <v>1108701665.98</v>
      </c>
      <c r="D115" s="72">
        <f>SUM(D2:D114)</f>
        <v>2026834830.9400001</v>
      </c>
      <c r="E115" s="72">
        <f>SUM(E2:E114)</f>
        <v>1418324032.3599997</v>
      </c>
      <c r="F115" s="72">
        <f t="shared" ref="F115:J115" si="2">SUM(F2:F114)</f>
        <v>1581856726.5899999</v>
      </c>
      <c r="G115" s="72">
        <f t="shared" si="2"/>
        <v>2349401645.4899998</v>
      </c>
      <c r="H115" s="72">
        <f t="shared" si="2"/>
        <v>1504913228.2499993</v>
      </c>
      <c r="I115" s="72">
        <f t="shared" si="2"/>
        <v>1222173673.3299999</v>
      </c>
      <c r="J115" s="72">
        <f t="shared" si="2"/>
        <v>2107054094.3399997</v>
      </c>
      <c r="K115" s="72">
        <f t="shared" ref="K115" si="3">SUM(K2:K114)</f>
        <v>1521874101.6700001</v>
      </c>
      <c r="L115" s="72">
        <f>SUM(L2:L114)</f>
        <v>1500111413.77</v>
      </c>
      <c r="M115" s="72">
        <f>SUM(M2:M114)</f>
        <v>2235355910.3600001</v>
      </c>
      <c r="N115" s="72">
        <f>SUM(N2:N114)</f>
        <v>1730265955.1399996</v>
      </c>
      <c r="O115" s="72">
        <f>SUM(O2:O114)</f>
        <v>20306867278.219997</v>
      </c>
      <c r="P115" s="251"/>
      <c r="Q115" s="85"/>
    </row>
    <row r="116" spans="1:17" ht="15.75" thickBot="1" x14ac:dyDescent="0.3">
      <c r="A116" s="268"/>
      <c r="C116" s="85"/>
      <c r="D116" s="85"/>
      <c r="E116" s="89"/>
      <c r="F116" s="251"/>
      <c r="G116" s="85"/>
      <c r="H116" s="89"/>
      <c r="I116" s="85"/>
      <c r="J116" s="85"/>
      <c r="K116" s="85"/>
      <c r="L116" s="295"/>
      <c r="M116" s="295"/>
      <c r="N116" s="251"/>
      <c r="O116" s="85"/>
      <c r="P116" s="251"/>
      <c r="Q116" s="251"/>
    </row>
    <row r="117" spans="1:17" ht="15.75" thickBot="1" x14ac:dyDescent="0.3">
      <c r="C117" s="335"/>
      <c r="D117" s="335"/>
      <c r="E117" s="335"/>
      <c r="F117" s="335"/>
      <c r="G117" s="335"/>
      <c r="H117" s="335"/>
      <c r="I117" s="335"/>
      <c r="J117" s="335"/>
      <c r="K117" s="335"/>
      <c r="L117" s="335"/>
      <c r="M117" s="335"/>
      <c r="N117" s="335"/>
      <c r="O117" s="335"/>
      <c r="P117" s="85"/>
      <c r="Q117" s="251"/>
    </row>
    <row r="118" spans="1:17" x14ac:dyDescent="0.25">
      <c r="C118" s="85"/>
      <c r="D118" s="85"/>
      <c r="E118" s="85"/>
      <c r="F118" s="251"/>
      <c r="G118" s="85"/>
      <c r="H118" s="89"/>
      <c r="I118" s="85"/>
      <c r="J118" s="85"/>
      <c r="K118" s="85"/>
      <c r="O118" s="85"/>
      <c r="P118" s="251"/>
      <c r="Q118" s="251"/>
    </row>
    <row r="119" spans="1:17" x14ac:dyDescent="0.25">
      <c r="A119" s="84" t="s">
        <v>199</v>
      </c>
      <c r="B119" s="6"/>
      <c r="C119" s="84" t="s">
        <v>746</v>
      </c>
      <c r="D119" s="84"/>
      <c r="E119" s="72"/>
      <c r="F119" s="84"/>
      <c r="G119" s="72"/>
      <c r="H119" s="72"/>
      <c r="I119" s="84"/>
      <c r="J119" s="84"/>
      <c r="K119" s="84"/>
      <c r="L119" s="84"/>
      <c r="M119" s="84"/>
      <c r="N119" s="84"/>
      <c r="O119" s="84"/>
      <c r="Q119" s="251"/>
    </row>
    <row r="120" spans="1:17" x14ac:dyDescent="0.25">
      <c r="A120" s="91" t="s">
        <v>206</v>
      </c>
      <c r="B120" s="6"/>
      <c r="C120" s="92">
        <f>+MAP!C127</f>
        <v>898103</v>
      </c>
      <c r="D120" s="92">
        <f>+MAP!D127</f>
        <v>896161</v>
      </c>
      <c r="E120" s="92">
        <f>+MAP!E127</f>
        <v>892797</v>
      </c>
      <c r="F120" s="92">
        <f>+MAP!F127</f>
        <v>891478</v>
      </c>
      <c r="G120" s="92">
        <f>+MAP!G127</f>
        <v>890852</v>
      </c>
      <c r="H120" s="92">
        <f>+MAP!H127</f>
        <v>885494</v>
      </c>
      <c r="I120" s="92">
        <f>+MAP!I127</f>
        <v>881559</v>
      </c>
      <c r="J120" s="92">
        <f>+MAP!J127</f>
        <v>882290</v>
      </c>
      <c r="K120" s="92">
        <f>+MAP!K127</f>
        <v>882867</v>
      </c>
      <c r="L120" s="92">
        <f>+MAP!L127</f>
        <v>887532</v>
      </c>
      <c r="M120" s="92">
        <f>+MAP!M127</f>
        <v>887842</v>
      </c>
      <c r="N120" s="92">
        <f>+MAP!N127</f>
        <v>884304</v>
      </c>
      <c r="O120" s="92">
        <f>SUM(C120:N120)</f>
        <v>10661279</v>
      </c>
      <c r="P120" s="454"/>
      <c r="Q120" s="251"/>
    </row>
    <row r="121" spans="1:17" x14ac:dyDescent="0.25">
      <c r="A121" s="91" t="s">
        <v>201</v>
      </c>
      <c r="B121" s="6"/>
      <c r="C121" s="92">
        <f>+ACA!C120</f>
        <v>477770</v>
      </c>
      <c r="D121" s="92">
        <f>+ACA!D120</f>
        <v>478606</v>
      </c>
      <c r="E121" s="92">
        <f>+ACA!E120</f>
        <v>477373</v>
      </c>
      <c r="F121" s="92">
        <f>+ACA!F120</f>
        <v>476932</v>
      </c>
      <c r="G121" s="92">
        <f>+ACA!G120</f>
        <v>477502</v>
      </c>
      <c r="H121" s="92">
        <f>+ACA!H120</f>
        <v>474618</v>
      </c>
      <c r="I121" s="92">
        <f>+ACA!I120</f>
        <v>475551</v>
      </c>
      <c r="J121" s="92">
        <f>+ACA!J120</f>
        <v>473714</v>
      </c>
      <c r="K121" s="92">
        <f>+ACA!K120</f>
        <v>471521</v>
      </c>
      <c r="L121" s="92">
        <f>+ACA!L120</f>
        <v>472693</v>
      </c>
      <c r="M121" s="92">
        <f>+ACA!M120</f>
        <v>469792</v>
      </c>
      <c r="N121" s="92">
        <f>+ACA!N120</f>
        <v>466155</v>
      </c>
      <c r="O121" s="92">
        <f>SUM(C121:N121)</f>
        <v>5692227</v>
      </c>
      <c r="P121" s="454"/>
      <c r="Q121" s="251"/>
    </row>
    <row r="122" spans="1:17" x14ac:dyDescent="0.25">
      <c r="A122" s="91" t="s">
        <v>207</v>
      </c>
      <c r="B122" s="6"/>
      <c r="C122" s="92">
        <f>MCHIP!C122+SCHIP!C122</f>
        <v>106614</v>
      </c>
      <c r="D122" s="92">
        <f>MCHIP!D122+SCHIP!D122</f>
        <v>106665</v>
      </c>
      <c r="E122" s="92">
        <f>MCHIP!E122+SCHIP!E122</f>
        <v>107342</v>
      </c>
      <c r="F122" s="92">
        <f>MCHIP!F122+SCHIP!F122</f>
        <v>108486</v>
      </c>
      <c r="G122" s="92">
        <f>MCHIP!G122+SCHIP!G122</f>
        <v>109689</v>
      </c>
      <c r="H122" s="92">
        <f>MCHIP!H122+SCHIP!H122</f>
        <v>111188</v>
      </c>
      <c r="I122" s="92">
        <f>MCHIP!I122+SCHIP!I122</f>
        <v>114003</v>
      </c>
      <c r="J122" s="92">
        <f>MCHIP!J122+SCHIP!J122</f>
        <v>114232</v>
      </c>
      <c r="K122" s="92">
        <f>MCHIP!K122+SCHIP!K122</f>
        <v>115329</v>
      </c>
      <c r="L122" s="92">
        <f>MCHIP!L122+SCHIP!L122</f>
        <v>110301</v>
      </c>
      <c r="M122" s="92">
        <f>MCHIP!M122+SCHIP!M122</f>
        <v>109694</v>
      </c>
      <c r="N122" s="92">
        <f>MCHIP!N122+SCHIP!N122</f>
        <v>110933</v>
      </c>
      <c r="O122" s="92">
        <f>SUM(C122:N122)</f>
        <v>1324476</v>
      </c>
      <c r="P122" s="454"/>
    </row>
    <row r="123" spans="1:17" x14ac:dyDescent="0.25">
      <c r="A123" s="91" t="s">
        <v>185</v>
      </c>
      <c r="B123" s="6"/>
      <c r="C123" s="92">
        <f>SUM(C120:C122)</f>
        <v>1482487</v>
      </c>
      <c r="D123" s="92">
        <f t="shared" ref="D123:O123" si="4">SUM(D120:D122)</f>
        <v>1481432</v>
      </c>
      <c r="E123" s="92">
        <f t="shared" si="4"/>
        <v>1477512</v>
      </c>
      <c r="F123" s="92">
        <f t="shared" si="4"/>
        <v>1476896</v>
      </c>
      <c r="G123" s="92">
        <f t="shared" si="4"/>
        <v>1478043</v>
      </c>
      <c r="H123" s="92">
        <f t="shared" si="4"/>
        <v>1471300</v>
      </c>
      <c r="I123" s="92">
        <f t="shared" si="4"/>
        <v>1471113</v>
      </c>
      <c r="J123" s="92">
        <f t="shared" si="4"/>
        <v>1470236</v>
      </c>
      <c r="K123" s="92">
        <f t="shared" si="4"/>
        <v>1469717</v>
      </c>
      <c r="L123" s="92">
        <f t="shared" si="4"/>
        <v>1470526</v>
      </c>
      <c r="M123" s="92">
        <f t="shared" si="4"/>
        <v>1467328</v>
      </c>
      <c r="N123" s="92">
        <f t="shared" si="4"/>
        <v>1461392</v>
      </c>
      <c r="O123" s="92">
        <f t="shared" si="4"/>
        <v>17677982</v>
      </c>
      <c r="P123" s="454"/>
    </row>
    <row r="125" spans="1:17" x14ac:dyDescent="0.25">
      <c r="A125" s="22" t="s">
        <v>197</v>
      </c>
      <c r="C125" s="89">
        <f t="shared" ref="C125:N125" si="5">+C115/C123</f>
        <v>747.86602916585446</v>
      </c>
      <c r="D125" s="89">
        <f>+D115/D123</f>
        <v>1368.1592074020273</v>
      </c>
      <c r="E125" s="89">
        <f>+E115/E123</f>
        <v>959.94078718819185</v>
      </c>
      <c r="F125" s="89">
        <f>+F115/F123</f>
        <v>1071.0684615504408</v>
      </c>
      <c r="G125" s="89">
        <f t="shared" si="5"/>
        <v>1589.5353825903576</v>
      </c>
      <c r="H125" s="89">
        <f t="shared" si="5"/>
        <v>1022.8459377761159</v>
      </c>
      <c r="I125" s="89">
        <f t="shared" si="5"/>
        <v>830.7816417433603</v>
      </c>
      <c r="J125" s="89">
        <f t="shared" si="5"/>
        <v>1433.1400498559412</v>
      </c>
      <c r="K125" s="89">
        <f t="shared" si="5"/>
        <v>1035.4878535595628</v>
      </c>
      <c r="L125" s="89">
        <f t="shared" si="5"/>
        <v>1020.1189327968359</v>
      </c>
      <c r="M125" s="89">
        <f t="shared" si="5"/>
        <v>1523.419378870982</v>
      </c>
      <c r="N125" s="89">
        <f t="shared" si="5"/>
        <v>1183.9848275753525</v>
      </c>
      <c r="O125" s="89">
        <f>+O115/O123</f>
        <v>1148.709579985996</v>
      </c>
    </row>
    <row r="126" spans="1:17" x14ac:dyDescent="0.25">
      <c r="E126" s="85"/>
      <c r="P126" s="10"/>
    </row>
    <row r="127" spans="1:17" x14ac:dyDescent="0.25">
      <c r="A127" t="s">
        <v>763</v>
      </c>
      <c r="E127" s="85"/>
      <c r="P127" s="8"/>
    </row>
    <row r="128" spans="1:17" x14ac:dyDescent="0.25">
      <c r="A128" s="15" t="s">
        <v>188</v>
      </c>
      <c r="B128" s="16"/>
      <c r="C128" s="9">
        <v>9.0923033333319789E-2</v>
      </c>
      <c r="D128" s="431">
        <v>0.17519717867402401</v>
      </c>
      <c r="E128" s="9">
        <v>0.24641081380789864</v>
      </c>
      <c r="F128" s="9">
        <v>0.34347853358345787</v>
      </c>
      <c r="G128" s="9">
        <v>0.42508856589258914</v>
      </c>
      <c r="H128" s="9">
        <v>0.50204744105679833</v>
      </c>
      <c r="I128" s="9">
        <v>0.590341723873823</v>
      </c>
      <c r="J128" s="9">
        <v>0.68256074137584755</v>
      </c>
      <c r="K128" s="9">
        <v>0.77177418709053014</v>
      </c>
      <c r="L128" s="9">
        <v>0.87126289236132748</v>
      </c>
      <c r="M128" s="9">
        <v>0.98374022446715259</v>
      </c>
      <c r="N128" s="9">
        <v>1.0014340046573074</v>
      </c>
      <c r="O128" s="9"/>
      <c r="P128" s="13"/>
    </row>
    <row r="129" spans="1:108" x14ac:dyDescent="0.25">
      <c r="A129" s="15" t="s">
        <v>187</v>
      </c>
      <c r="B129" s="16"/>
      <c r="C129" s="7">
        <v>8.2445143419496783E-2</v>
      </c>
      <c r="D129" s="432">
        <v>0.18454816392394796</v>
      </c>
      <c r="E129" s="7">
        <v>0.27403711976963879</v>
      </c>
      <c r="F129" s="7">
        <v>0.36010887581456896</v>
      </c>
      <c r="G129" s="7">
        <v>0.4475944481989424</v>
      </c>
      <c r="H129" s="7">
        <v>0.53898721618956547</v>
      </c>
      <c r="I129" s="7">
        <v>0.62947637887591301</v>
      </c>
      <c r="J129" s="7">
        <v>0.72612434065790943</v>
      </c>
      <c r="K129" s="7">
        <v>0.82037892104959165</v>
      </c>
      <c r="L129" s="7">
        <v>0.91627893371978941</v>
      </c>
      <c r="M129" s="7">
        <v>0.999999999883038</v>
      </c>
      <c r="N129" s="7">
        <v>0.999999999883038</v>
      </c>
      <c r="O129" s="7"/>
    </row>
    <row r="130" spans="1:108" x14ac:dyDescent="0.25">
      <c r="A130" s="15" t="s">
        <v>189</v>
      </c>
      <c r="B130" s="16"/>
      <c r="C130" s="14">
        <v>0.15221840916985496</v>
      </c>
      <c r="D130" s="433">
        <v>0.18383949034816199</v>
      </c>
      <c r="E130" s="12">
        <v>0.26061918748420398</v>
      </c>
      <c r="F130" s="12">
        <v>0.32152584719550509</v>
      </c>
      <c r="G130" s="12">
        <v>0.38506697370152365</v>
      </c>
      <c r="H130" s="12">
        <v>0.50256335999604951</v>
      </c>
      <c r="I130" s="12">
        <v>0.56956522465223158</v>
      </c>
      <c r="J130" s="12">
        <v>0.59061016165338431</v>
      </c>
      <c r="K130" s="12">
        <v>0.68701641046453665</v>
      </c>
      <c r="L130" s="12">
        <v>0.80733752329113762</v>
      </c>
      <c r="M130" s="12">
        <v>0.82563246195880702</v>
      </c>
      <c r="N130" s="12">
        <v>0.96612781180446494</v>
      </c>
      <c r="O130" s="11"/>
      <c r="P130" s="85"/>
    </row>
    <row r="131" spans="1:108" x14ac:dyDescent="0.25">
      <c r="A131" s="15" t="s">
        <v>190</v>
      </c>
      <c r="C131" s="14">
        <v>9.2499999999999999E-2</v>
      </c>
      <c r="D131" s="433">
        <v>0.17829999999999999</v>
      </c>
      <c r="E131" s="14">
        <v>0.24940000000000001</v>
      </c>
      <c r="F131" s="14">
        <v>0.33179999999999998</v>
      </c>
      <c r="G131" s="14">
        <v>0.4148</v>
      </c>
      <c r="H131" s="14">
        <v>0.49320000000000003</v>
      </c>
      <c r="I131" s="14">
        <v>0.58299999999999996</v>
      </c>
      <c r="J131" s="14">
        <v>0.67689999999999995</v>
      </c>
      <c r="K131" s="14">
        <v>0.76770000000000005</v>
      </c>
      <c r="L131" s="14">
        <v>0.86899999999999999</v>
      </c>
      <c r="M131" s="14">
        <v>0.98350000000000004</v>
      </c>
      <c r="N131" s="14">
        <v>1.0015000000000001</v>
      </c>
      <c r="O131" s="85"/>
      <c r="P131" s="85"/>
    </row>
    <row r="132" spans="1:108" x14ac:dyDescent="0.25"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</row>
    <row r="133" spans="1:108" x14ac:dyDescent="0.25">
      <c r="A133" s="15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  <c r="BZ133" s="89"/>
      <c r="CA133" s="89"/>
      <c r="CB133" s="89"/>
      <c r="CC133" s="89"/>
      <c r="CD133" s="89"/>
      <c r="CE133" s="89"/>
      <c r="CF133" s="89"/>
      <c r="CG133" s="89"/>
      <c r="CH133" s="89"/>
      <c r="CI133" s="89"/>
      <c r="CJ133" s="89"/>
      <c r="CK133" s="89"/>
      <c r="CL133" s="89"/>
      <c r="CM133" s="89"/>
      <c r="CN133" s="89"/>
      <c r="CO133" s="89"/>
      <c r="CP133" s="89"/>
      <c r="CQ133" s="89"/>
      <c r="CR133" s="89"/>
      <c r="CS133" s="89"/>
      <c r="CT133" s="89"/>
      <c r="CU133" s="89"/>
      <c r="CV133" s="89"/>
      <c r="CW133" s="89"/>
      <c r="CX133" s="89"/>
      <c r="CY133" s="89"/>
      <c r="CZ133" s="89"/>
      <c r="DA133" s="89"/>
      <c r="DB133" s="89"/>
      <c r="DC133" s="89"/>
      <c r="DD133" s="89"/>
    </row>
    <row r="134" spans="1:108" x14ac:dyDescent="0.25">
      <c r="A134" s="54"/>
      <c r="C134" s="89"/>
      <c r="D134" s="89"/>
      <c r="E134" s="89"/>
      <c r="F134" s="250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  <c r="CO134" s="89"/>
      <c r="CP134" s="89"/>
      <c r="CQ134" s="89"/>
      <c r="CR134" s="89"/>
      <c r="CS134" s="89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</row>
    <row r="135" spans="1:108" x14ac:dyDescent="0.25">
      <c r="A135" s="54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</row>
    <row r="136" spans="1:108" x14ac:dyDescent="0.25">
      <c r="A136" s="54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</row>
    <row r="137" spans="1:108" x14ac:dyDescent="0.25">
      <c r="A137" s="54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</row>
    <row r="138" spans="1:108" x14ac:dyDescent="0.25">
      <c r="A138" s="54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5"/>
    </row>
    <row r="139" spans="1:108" x14ac:dyDescent="0.25"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</row>
    <row r="140" spans="1:108" x14ac:dyDescent="0.25">
      <c r="A140" s="54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</row>
    <row r="144" spans="1:108" x14ac:dyDescent="0.25">
      <c r="C144" s="89" t="s">
        <v>746</v>
      </c>
      <c r="D144" s="89" t="s">
        <v>747</v>
      </c>
      <c r="E144" s="89" t="s">
        <v>746</v>
      </c>
    </row>
    <row r="147" spans="3:3" x14ac:dyDescent="0.25">
      <c r="C147" s="85"/>
    </row>
  </sheetData>
  <pageMargins left="0.25" right="0.25" top="0.25" bottom="0.25" header="0.3" footer="0.3"/>
  <pageSetup paperSize="5" scale="6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A177"/>
  <sheetViews>
    <sheetView zoomScale="90" zoomScaleNormal="90" workbookViewId="0">
      <pane xSplit="2" ySplit="1" topLeftCell="E2" activePane="bottomRight" state="frozen"/>
      <selection activeCell="F116" sqref="F116"/>
      <selection pane="topRight" activeCell="F116" sqref="F116"/>
      <selection pane="bottomLeft" activeCell="F116" sqref="F116"/>
      <selection pane="bottomRight" activeCell="N126" sqref="N126"/>
    </sheetView>
  </sheetViews>
  <sheetFormatPr defaultColWidth="9.28515625" defaultRowHeight="15" x14ac:dyDescent="0.25"/>
  <cols>
    <col min="1" max="1" width="48.5703125" customWidth="1"/>
    <col min="2" max="2" width="20.5703125" customWidth="1"/>
    <col min="3" max="3" width="20.5703125" style="89" customWidth="1"/>
    <col min="4" max="4" width="20.7109375" style="85" customWidth="1"/>
    <col min="5" max="5" width="18.85546875" customWidth="1"/>
    <col min="6" max="6" width="18.85546875" style="255" customWidth="1"/>
    <col min="7" max="7" width="19" style="255" customWidth="1"/>
    <col min="8" max="8" width="19" customWidth="1"/>
    <col min="9" max="12" width="19" style="255" customWidth="1"/>
    <col min="13" max="13" width="19" customWidth="1"/>
    <col min="14" max="14" width="19" style="594" customWidth="1"/>
    <col min="15" max="15" width="20.28515625" customWidth="1"/>
    <col min="16" max="16" width="24.28515625" customWidth="1"/>
    <col min="17" max="17" width="20" customWidth="1"/>
    <col min="19" max="19" width="31.5703125" customWidth="1"/>
  </cols>
  <sheetData>
    <row r="1" spans="1:16" ht="15.75" thickBot="1" x14ac:dyDescent="0.3">
      <c r="A1" s="82" t="s">
        <v>179</v>
      </c>
      <c r="B1" s="83"/>
      <c r="C1" s="409" t="s">
        <v>167</v>
      </c>
      <c r="D1" s="409" t="s">
        <v>168</v>
      </c>
      <c r="E1" s="434" t="s">
        <v>169</v>
      </c>
      <c r="F1" s="413" t="s">
        <v>170</v>
      </c>
      <c r="G1" s="411" t="s">
        <v>171</v>
      </c>
      <c r="H1" s="409" t="s">
        <v>172</v>
      </c>
      <c r="I1" s="411" t="s">
        <v>173</v>
      </c>
      <c r="J1" s="411" t="s">
        <v>174</v>
      </c>
      <c r="K1" s="411" t="s">
        <v>175</v>
      </c>
      <c r="L1" s="409" t="s">
        <v>176</v>
      </c>
      <c r="M1" s="464" t="s">
        <v>177</v>
      </c>
      <c r="N1" s="587" t="s">
        <v>178</v>
      </c>
      <c r="O1" s="412" t="s">
        <v>602</v>
      </c>
    </row>
    <row r="2" spans="1:16" x14ac:dyDescent="0.25">
      <c r="A2" s="221" t="s">
        <v>0</v>
      </c>
      <c r="B2" s="222"/>
      <c r="C2" s="498">
        <v>331062.46000000002</v>
      </c>
      <c r="D2" s="435">
        <v>378242.34</v>
      </c>
      <c r="E2" s="488">
        <v>335013.93</v>
      </c>
      <c r="F2" s="435">
        <v>333306.99</v>
      </c>
      <c r="G2" s="435">
        <f>386592.2+73.11</f>
        <v>386665.31</v>
      </c>
      <c r="H2" s="437">
        <v>340358.81</v>
      </c>
      <c r="I2" s="488">
        <v>365571.73</v>
      </c>
      <c r="J2" s="435">
        <v>346066.17</v>
      </c>
      <c r="K2" s="560">
        <v>381700.72</v>
      </c>
      <c r="L2" s="437">
        <v>355348.94</v>
      </c>
      <c r="M2" s="435">
        <v>418580.88</v>
      </c>
      <c r="N2" s="488">
        <v>363110.52</v>
      </c>
      <c r="O2" s="223">
        <f>SUM(C2:N2)</f>
        <v>4335028.8</v>
      </c>
      <c r="P2" s="85"/>
    </row>
    <row r="3" spans="1:16" x14ac:dyDescent="0.25">
      <c r="A3" s="216" t="s">
        <v>1</v>
      </c>
      <c r="B3" s="86" t="s">
        <v>2</v>
      </c>
      <c r="C3" s="498">
        <v>10545359.52</v>
      </c>
      <c r="D3" s="405">
        <v>18207676.609999999</v>
      </c>
      <c r="E3" s="402">
        <v>9821358.9399999995</v>
      </c>
      <c r="F3" s="403">
        <v>347080342.04000002</v>
      </c>
      <c r="G3" s="403">
        <v>20187556.640000001</v>
      </c>
      <c r="H3" s="404">
        <v>12435740.220000001</v>
      </c>
      <c r="I3" s="402">
        <v>15454260.65</v>
      </c>
      <c r="J3" s="403">
        <v>17090412.760000002</v>
      </c>
      <c r="K3" s="404">
        <v>14424395.48</v>
      </c>
      <c r="L3" s="404">
        <f>11286072.08+1500</f>
        <v>11287572.08</v>
      </c>
      <c r="M3" s="403">
        <v>22976693.219999999</v>
      </c>
      <c r="N3" s="402">
        <v>12917884.02</v>
      </c>
      <c r="O3" s="223">
        <f t="shared" ref="O3:O69" si="0">SUM(C3:N3)</f>
        <v>512429252.17999995</v>
      </c>
    </row>
    <row r="4" spans="1:16" x14ac:dyDescent="0.25">
      <c r="A4" s="212" t="s">
        <v>3</v>
      </c>
      <c r="B4" s="1" t="s">
        <v>4</v>
      </c>
      <c r="C4" s="405">
        <v>93696.35</v>
      </c>
      <c r="D4" s="403">
        <v>195039.1</v>
      </c>
      <c r="E4" s="402">
        <v>191419.71</v>
      </c>
      <c r="F4" s="403">
        <v>96878.5</v>
      </c>
      <c r="G4" s="403">
        <v>105971.76</v>
      </c>
      <c r="H4" s="404">
        <v>80238.61</v>
      </c>
      <c r="I4" s="402">
        <v>136993.74</v>
      </c>
      <c r="J4" s="403">
        <v>107206.36</v>
      </c>
      <c r="K4" s="404">
        <v>257125.56</v>
      </c>
      <c r="L4" s="404">
        <v>191501.95</v>
      </c>
      <c r="M4" s="403">
        <v>150245.39000000001</v>
      </c>
      <c r="N4" s="402">
        <v>119656.36</v>
      </c>
      <c r="O4" s="223">
        <f t="shared" si="0"/>
        <v>1725973.39</v>
      </c>
    </row>
    <row r="5" spans="1:16" x14ac:dyDescent="0.25">
      <c r="A5" s="212" t="s">
        <v>5</v>
      </c>
      <c r="B5" s="1" t="s">
        <v>6</v>
      </c>
      <c r="C5" s="405">
        <v>222730.7</v>
      </c>
      <c r="D5" s="404">
        <v>122867.19</v>
      </c>
      <c r="E5" s="404">
        <v>113588.29</v>
      </c>
      <c r="F5" s="403">
        <v>156786.76</v>
      </c>
      <c r="G5" s="403">
        <f>319867.75+1116.6</f>
        <v>320984.34999999998</v>
      </c>
      <c r="H5" s="404">
        <v>598105.84</v>
      </c>
      <c r="I5" s="402">
        <f>367456.24+2135.1</f>
        <v>369591.33999999997</v>
      </c>
      <c r="J5" s="403">
        <f>232389.68+4464.3</f>
        <v>236853.97999999998</v>
      </c>
      <c r="K5" s="404">
        <f>824044.81+2523.3</f>
        <v>826568.1100000001</v>
      </c>
      <c r="L5" s="404">
        <f>317772.33+194.1</f>
        <v>317966.43</v>
      </c>
      <c r="M5" s="403">
        <f>619353.44+5240.7</f>
        <v>624594.1399999999</v>
      </c>
      <c r="N5" s="402">
        <f>207966.49+3493.8</f>
        <v>211460.28999999998</v>
      </c>
      <c r="O5" s="223">
        <f t="shared" si="0"/>
        <v>4122097.42</v>
      </c>
      <c r="P5" s="251"/>
    </row>
    <row r="6" spans="1:16" x14ac:dyDescent="0.25">
      <c r="A6" s="212" t="s">
        <v>7</v>
      </c>
      <c r="B6" s="1" t="s">
        <v>8</v>
      </c>
      <c r="C6" s="405">
        <v>665758.68999999994</v>
      </c>
      <c r="D6" s="403">
        <v>839333.4</v>
      </c>
      <c r="E6" s="402">
        <v>581246.73</v>
      </c>
      <c r="F6" s="403">
        <v>580956.89</v>
      </c>
      <c r="G6" s="403">
        <v>567401.03</v>
      </c>
      <c r="H6" s="404">
        <v>451330.77</v>
      </c>
      <c r="I6" s="402">
        <v>514451.86</v>
      </c>
      <c r="J6" s="403">
        <v>522728.65</v>
      </c>
      <c r="K6" s="404">
        <v>594379.32999999996</v>
      </c>
      <c r="L6" s="404">
        <v>766198.63</v>
      </c>
      <c r="M6" s="403">
        <v>760350.94</v>
      </c>
      <c r="N6" s="402">
        <v>676028.08</v>
      </c>
      <c r="O6" s="223">
        <f t="shared" si="0"/>
        <v>7520165</v>
      </c>
      <c r="P6" s="251"/>
    </row>
    <row r="7" spans="1:16" x14ac:dyDescent="0.25">
      <c r="A7" s="212" t="s">
        <v>9</v>
      </c>
      <c r="B7" s="1" t="s">
        <v>10</v>
      </c>
      <c r="C7" s="498">
        <v>0</v>
      </c>
      <c r="D7" s="403">
        <v>0</v>
      </c>
      <c r="E7" s="402">
        <v>0</v>
      </c>
      <c r="F7" s="438">
        <v>0</v>
      </c>
      <c r="G7" s="404">
        <v>0</v>
      </c>
      <c r="H7" s="404">
        <v>0</v>
      </c>
      <c r="I7" s="404">
        <v>-145.19999999999999</v>
      </c>
      <c r="J7" s="404">
        <v>0</v>
      </c>
      <c r="K7" s="404">
        <v>0</v>
      </c>
      <c r="L7" s="404">
        <v>0</v>
      </c>
      <c r="M7" s="404">
        <v>0</v>
      </c>
      <c r="N7" s="402">
        <v>0</v>
      </c>
      <c r="O7" s="223">
        <f t="shared" si="0"/>
        <v>-145.19999999999999</v>
      </c>
      <c r="P7" s="251"/>
    </row>
    <row r="8" spans="1:16" x14ac:dyDescent="0.25">
      <c r="A8" s="212" t="s">
        <v>778</v>
      </c>
      <c r="B8" s="1" t="s">
        <v>777</v>
      </c>
      <c r="C8" s="498">
        <v>0</v>
      </c>
      <c r="D8" s="403">
        <v>0</v>
      </c>
      <c r="E8" s="402">
        <v>0</v>
      </c>
      <c r="F8" s="438">
        <v>0</v>
      </c>
      <c r="G8" s="404">
        <v>0</v>
      </c>
      <c r="H8" s="404">
        <v>0</v>
      </c>
      <c r="I8" s="404">
        <v>0</v>
      </c>
      <c r="J8" s="404">
        <v>0</v>
      </c>
      <c r="K8" s="404">
        <v>0</v>
      </c>
      <c r="L8" s="404">
        <v>0</v>
      </c>
      <c r="M8" s="404">
        <v>0</v>
      </c>
      <c r="N8" s="402">
        <v>0</v>
      </c>
      <c r="O8" s="223">
        <f t="shared" si="0"/>
        <v>0</v>
      </c>
      <c r="P8" s="251"/>
    </row>
    <row r="9" spans="1:16" x14ac:dyDescent="0.25">
      <c r="A9" s="212" t="s">
        <v>11</v>
      </c>
      <c r="B9" s="1" t="s">
        <v>12</v>
      </c>
      <c r="C9" s="405">
        <v>102001.23</v>
      </c>
      <c r="D9" s="403">
        <v>146648.51999999999</v>
      </c>
      <c r="E9" s="402">
        <v>64244.52</v>
      </c>
      <c r="F9" s="403">
        <v>90949.59</v>
      </c>
      <c r="G9" s="403">
        <v>98413.47</v>
      </c>
      <c r="H9" s="404">
        <v>64867.68</v>
      </c>
      <c r="I9" s="402">
        <v>94007.55</v>
      </c>
      <c r="J9" s="403">
        <v>82819.17</v>
      </c>
      <c r="K9" s="404">
        <v>78807.960000000006</v>
      </c>
      <c r="L9" s="404">
        <v>87447.9</v>
      </c>
      <c r="M9" s="403">
        <v>132877.98000000001</v>
      </c>
      <c r="N9" s="402">
        <v>102203.91</v>
      </c>
      <c r="O9" s="223">
        <f t="shared" si="0"/>
        <v>1145289.48</v>
      </c>
    </row>
    <row r="10" spans="1:16" x14ac:dyDescent="0.25">
      <c r="A10" s="212" t="s">
        <v>13</v>
      </c>
      <c r="B10" s="1" t="s">
        <v>14</v>
      </c>
      <c r="C10" s="405">
        <v>23274.27</v>
      </c>
      <c r="D10" s="403">
        <v>16500</v>
      </c>
      <c r="E10" s="402">
        <v>85928.03</v>
      </c>
      <c r="F10" s="403">
        <v>500</v>
      </c>
      <c r="G10" s="403">
        <v>135249.17000000001</v>
      </c>
      <c r="H10" s="404">
        <v>15167</v>
      </c>
      <c r="I10" s="402">
        <v>0</v>
      </c>
      <c r="J10" s="403">
        <v>34301.800000000003</v>
      </c>
      <c r="K10" s="404">
        <v>35663.57</v>
      </c>
      <c r="L10" s="404">
        <v>29440.33</v>
      </c>
      <c r="M10" s="403">
        <v>101226.97</v>
      </c>
      <c r="N10" s="402">
        <v>56000</v>
      </c>
      <c r="O10" s="223">
        <f t="shared" si="0"/>
        <v>533251.14</v>
      </c>
      <c r="P10" s="85"/>
    </row>
    <row r="11" spans="1:16" x14ac:dyDescent="0.25">
      <c r="A11" s="212" t="s">
        <v>338</v>
      </c>
      <c r="B11" s="1" t="s">
        <v>334</v>
      </c>
      <c r="C11" s="405">
        <v>164116.34</v>
      </c>
      <c r="D11" s="403">
        <v>214452.07</v>
      </c>
      <c r="E11" s="402">
        <v>170252.94</v>
      </c>
      <c r="F11" s="403">
        <v>201819.99</v>
      </c>
      <c r="G11" s="403">
        <v>174149.16</v>
      </c>
      <c r="H11" s="404">
        <v>232842.95</v>
      </c>
      <c r="I11" s="402">
        <v>346479.45</v>
      </c>
      <c r="J11" s="405">
        <v>193401.22</v>
      </c>
      <c r="K11" s="404">
        <v>302094.63</v>
      </c>
      <c r="L11" s="404">
        <v>240214.06</v>
      </c>
      <c r="M11" s="403">
        <v>275112.98</v>
      </c>
      <c r="N11" s="402">
        <v>150440.51999999999</v>
      </c>
      <c r="O11" s="223">
        <f t="shared" si="0"/>
        <v>2665376.31</v>
      </c>
    </row>
    <row r="12" spans="1:16" x14ac:dyDescent="0.25">
      <c r="A12" s="212" t="s">
        <v>337</v>
      </c>
      <c r="B12" s="1" t="s">
        <v>325</v>
      </c>
      <c r="C12" s="405">
        <v>72506.710000000006</v>
      </c>
      <c r="D12" s="403">
        <v>95394.54</v>
      </c>
      <c r="E12" s="402">
        <v>82736.22</v>
      </c>
      <c r="F12" s="403">
        <v>68655.34</v>
      </c>
      <c r="G12" s="403">
        <v>104243.27</v>
      </c>
      <c r="H12" s="404">
        <v>79735.600000000006</v>
      </c>
      <c r="I12" s="402">
        <v>68566.48</v>
      </c>
      <c r="J12" s="403">
        <v>103364.03</v>
      </c>
      <c r="K12" s="404">
        <v>667647.64</v>
      </c>
      <c r="L12" s="404">
        <v>510559.36</v>
      </c>
      <c r="M12" s="403">
        <v>926404.17</v>
      </c>
      <c r="N12" s="402">
        <v>77378.039999999994</v>
      </c>
      <c r="O12" s="223">
        <f t="shared" si="0"/>
        <v>2857191.4</v>
      </c>
    </row>
    <row r="13" spans="1:16" x14ac:dyDescent="0.25">
      <c r="A13" s="212" t="s">
        <v>787</v>
      </c>
      <c r="B13" s="1" t="s">
        <v>788</v>
      </c>
      <c r="C13" s="405">
        <v>0</v>
      </c>
      <c r="D13" s="405">
        <v>0</v>
      </c>
      <c r="E13" s="402">
        <v>0</v>
      </c>
      <c r="F13" s="405">
        <v>0</v>
      </c>
      <c r="G13" s="405">
        <v>0</v>
      </c>
      <c r="H13" s="407">
        <v>0</v>
      </c>
      <c r="I13" s="402">
        <v>0</v>
      </c>
      <c r="J13" s="405">
        <v>0</v>
      </c>
      <c r="K13" s="407">
        <v>0</v>
      </c>
      <c r="L13" s="407">
        <v>0</v>
      </c>
      <c r="M13" s="405">
        <v>0</v>
      </c>
      <c r="N13" s="402">
        <v>0</v>
      </c>
      <c r="O13" s="223">
        <f t="shared" si="0"/>
        <v>0</v>
      </c>
    </row>
    <row r="14" spans="1:16" x14ac:dyDescent="0.25">
      <c r="A14" s="212" t="s">
        <v>15</v>
      </c>
      <c r="B14" s="1" t="s">
        <v>16</v>
      </c>
      <c r="C14" s="405">
        <v>4518465.68</v>
      </c>
      <c r="D14" s="403">
        <v>5932454.8499999996</v>
      </c>
      <c r="E14" s="402">
        <v>5211241.0599999996</v>
      </c>
      <c r="F14" s="403">
        <v>5049118.8899999997</v>
      </c>
      <c r="G14" s="403">
        <v>6485023.2699999996</v>
      </c>
      <c r="H14" s="404">
        <v>5654657.6600000001</v>
      </c>
      <c r="I14" s="402">
        <v>5076834.03</v>
      </c>
      <c r="J14" s="403">
        <v>5945028.2300000004</v>
      </c>
      <c r="K14" s="404">
        <v>6630389.9900000002</v>
      </c>
      <c r="L14" s="404">
        <v>6032232.9800000004</v>
      </c>
      <c r="M14" s="403">
        <v>7894504.7699999996</v>
      </c>
      <c r="N14" s="402">
        <v>6026141.8499999996</v>
      </c>
      <c r="O14" s="223">
        <f t="shared" si="0"/>
        <v>70456093.25999999</v>
      </c>
    </row>
    <row r="15" spans="1:16" x14ac:dyDescent="0.25">
      <c r="A15" s="212" t="s">
        <v>17</v>
      </c>
      <c r="B15" s="1" t="s">
        <v>18</v>
      </c>
      <c r="C15" s="405">
        <v>1817226.58</v>
      </c>
      <c r="D15" s="403">
        <v>2105182.65</v>
      </c>
      <c r="E15" s="402">
        <v>1771678.44</v>
      </c>
      <c r="F15" s="403">
        <v>1688572.01</v>
      </c>
      <c r="G15" s="403">
        <v>2118858.09</v>
      </c>
      <c r="H15" s="404">
        <v>1905544.68</v>
      </c>
      <c r="I15" s="402">
        <v>2107843.73</v>
      </c>
      <c r="J15" s="403">
        <v>1947828.7</v>
      </c>
      <c r="K15" s="404">
        <v>1823502.64</v>
      </c>
      <c r="L15" s="404">
        <v>1924127.72</v>
      </c>
      <c r="M15" s="403">
        <v>2331089.42</v>
      </c>
      <c r="N15" s="402">
        <v>1756532.85</v>
      </c>
      <c r="O15" s="223">
        <f t="shared" si="0"/>
        <v>23297987.509999998</v>
      </c>
    </row>
    <row r="16" spans="1:16" x14ac:dyDescent="0.25">
      <c r="A16" s="212" t="s">
        <v>19</v>
      </c>
      <c r="B16" s="1" t="s">
        <v>20</v>
      </c>
      <c r="C16" s="405">
        <v>122804.63</v>
      </c>
      <c r="D16" s="403">
        <v>161514.43</v>
      </c>
      <c r="E16" s="402">
        <v>153247.79999999999</v>
      </c>
      <c r="F16" s="403">
        <v>123992.81</v>
      </c>
      <c r="G16" s="403">
        <v>170966.51</v>
      </c>
      <c r="H16" s="404">
        <v>144683.71</v>
      </c>
      <c r="I16" s="402">
        <v>120256.03</v>
      </c>
      <c r="J16" s="403">
        <v>167644.66</v>
      </c>
      <c r="K16" s="404">
        <v>169900.95</v>
      </c>
      <c r="L16" s="404">
        <v>163438.63</v>
      </c>
      <c r="M16" s="403">
        <v>222221.51</v>
      </c>
      <c r="N16" s="402">
        <v>169820.43</v>
      </c>
      <c r="O16" s="223">
        <f t="shared" si="0"/>
        <v>1890492.0999999996</v>
      </c>
    </row>
    <row r="17" spans="1:15" x14ac:dyDescent="0.25">
      <c r="A17" s="212" t="s">
        <v>779</v>
      </c>
      <c r="B17" s="1" t="s">
        <v>780</v>
      </c>
      <c r="C17" s="405">
        <v>2365475.4300000002</v>
      </c>
      <c r="D17" s="403">
        <v>2777616.45</v>
      </c>
      <c r="E17" s="402">
        <v>2802195.87</v>
      </c>
      <c r="F17" s="403">
        <v>2758214.69</v>
      </c>
      <c r="G17" s="403">
        <v>5586224.2800000003</v>
      </c>
      <c r="H17" s="404">
        <v>5704440.2999999998</v>
      </c>
      <c r="I17" s="402">
        <v>3379845.46</v>
      </c>
      <c r="J17" s="403">
        <v>2854606.06</v>
      </c>
      <c r="K17" s="404">
        <v>3420139.55</v>
      </c>
      <c r="L17" s="404">
        <v>3712841.38</v>
      </c>
      <c r="M17" s="403">
        <v>4937163.07</v>
      </c>
      <c r="N17" s="402">
        <v>3531163.67</v>
      </c>
      <c r="O17" s="223">
        <f t="shared" si="0"/>
        <v>43829926.210000008</v>
      </c>
    </row>
    <row r="18" spans="1:15" x14ac:dyDescent="0.25">
      <c r="A18" s="212" t="s">
        <v>21</v>
      </c>
      <c r="B18" s="1" t="s">
        <v>22</v>
      </c>
      <c r="C18" s="405">
        <v>9261787</v>
      </c>
      <c r="D18" s="403">
        <v>1418660</v>
      </c>
      <c r="E18" s="402">
        <v>1324740</v>
      </c>
      <c r="F18" s="403">
        <v>1353390</v>
      </c>
      <c r="G18" s="403">
        <v>1085860</v>
      </c>
      <c r="H18" s="404">
        <v>1098080</v>
      </c>
      <c r="I18" s="402">
        <v>1309950</v>
      </c>
      <c r="J18" s="403">
        <v>1573530</v>
      </c>
      <c r="K18" s="404">
        <v>1220330</v>
      </c>
      <c r="L18" s="404">
        <v>1364750</v>
      </c>
      <c r="M18" s="403">
        <v>1410250</v>
      </c>
      <c r="N18" s="402">
        <v>949390</v>
      </c>
      <c r="O18" s="223">
        <f t="shared" si="0"/>
        <v>23370717</v>
      </c>
    </row>
    <row r="19" spans="1:15" x14ac:dyDescent="0.25">
      <c r="A19" s="212" t="s">
        <v>23</v>
      </c>
      <c r="B19" s="1" t="s">
        <v>24</v>
      </c>
      <c r="C19" s="498">
        <v>0</v>
      </c>
      <c r="D19" s="402">
        <v>0</v>
      </c>
      <c r="E19" s="402">
        <v>0</v>
      </c>
      <c r="F19" s="438">
        <v>0</v>
      </c>
      <c r="G19" s="404">
        <v>0</v>
      </c>
      <c r="H19" s="404">
        <v>0</v>
      </c>
      <c r="I19" s="404">
        <v>0</v>
      </c>
      <c r="J19" s="404">
        <v>0</v>
      </c>
      <c r="K19" s="404">
        <v>0</v>
      </c>
      <c r="L19" s="404">
        <v>0</v>
      </c>
      <c r="M19" s="404">
        <v>0</v>
      </c>
      <c r="N19" s="402">
        <v>0</v>
      </c>
      <c r="O19" s="223">
        <f t="shared" si="0"/>
        <v>0</v>
      </c>
    </row>
    <row r="20" spans="1:15" x14ac:dyDescent="0.25">
      <c r="A20" s="212" t="s">
        <v>25</v>
      </c>
      <c r="B20" s="1" t="s">
        <v>26</v>
      </c>
      <c r="C20" s="498">
        <v>17880</v>
      </c>
      <c r="D20" s="403">
        <v>45594</v>
      </c>
      <c r="E20" s="402">
        <v>17880</v>
      </c>
      <c r="F20" s="438">
        <v>18774</v>
      </c>
      <c r="G20" s="404">
        <v>33972</v>
      </c>
      <c r="H20" s="404">
        <v>20562</v>
      </c>
      <c r="I20" s="404">
        <v>45594</v>
      </c>
      <c r="J20" s="403">
        <v>15198</v>
      </c>
      <c r="K20" s="404">
        <v>27714</v>
      </c>
      <c r="L20" s="404">
        <v>270590.84000000003</v>
      </c>
      <c r="M20" s="404">
        <v>114314.17</v>
      </c>
      <c r="N20" s="402">
        <v>69455.59</v>
      </c>
      <c r="O20" s="223">
        <f t="shared" si="0"/>
        <v>697528.6</v>
      </c>
    </row>
    <row r="21" spans="1:15" x14ac:dyDescent="0.25">
      <c r="A21" s="212" t="s">
        <v>326</v>
      </c>
      <c r="B21" s="1" t="s">
        <v>327</v>
      </c>
      <c r="C21" s="405">
        <v>1113024</v>
      </c>
      <c r="D21" s="403">
        <v>1313961</v>
      </c>
      <c r="E21" s="404">
        <v>1046061</v>
      </c>
      <c r="F21" s="403">
        <v>1099887</v>
      </c>
      <c r="G21" s="403">
        <v>1404112.43</v>
      </c>
      <c r="H21" s="404">
        <v>1184430</v>
      </c>
      <c r="I21" s="402">
        <v>1070235</v>
      </c>
      <c r="J21" s="403">
        <v>957867</v>
      </c>
      <c r="K21" s="404">
        <v>1148691</v>
      </c>
      <c r="L21" s="404">
        <v>1164195</v>
      </c>
      <c r="M21" s="404">
        <v>1382760</v>
      </c>
      <c r="N21" s="402">
        <v>1030043.33</v>
      </c>
      <c r="O21" s="223">
        <f t="shared" si="0"/>
        <v>13915266.76</v>
      </c>
    </row>
    <row r="22" spans="1:15" x14ac:dyDescent="0.25">
      <c r="A22" s="212" t="s">
        <v>27</v>
      </c>
      <c r="B22" s="1" t="s">
        <v>28</v>
      </c>
      <c r="C22" s="498">
        <v>0</v>
      </c>
      <c r="D22" s="403">
        <v>0</v>
      </c>
      <c r="E22" s="403">
        <v>0</v>
      </c>
      <c r="F22" s="438">
        <v>0</v>
      </c>
      <c r="G22" s="404">
        <v>0</v>
      </c>
      <c r="H22" s="402">
        <v>0</v>
      </c>
      <c r="I22" s="402">
        <v>0</v>
      </c>
      <c r="J22" s="403">
        <v>0</v>
      </c>
      <c r="K22" s="404">
        <v>0</v>
      </c>
      <c r="L22" s="404">
        <v>0</v>
      </c>
      <c r="M22" s="404">
        <v>0</v>
      </c>
      <c r="N22" s="402">
        <v>0</v>
      </c>
      <c r="O22" s="223">
        <f t="shared" si="0"/>
        <v>0</v>
      </c>
    </row>
    <row r="23" spans="1:15" x14ac:dyDescent="0.25">
      <c r="A23" s="212" t="s">
        <v>29</v>
      </c>
      <c r="B23" s="1" t="s">
        <v>30</v>
      </c>
      <c r="C23" s="498">
        <v>0</v>
      </c>
      <c r="D23" s="403">
        <v>0</v>
      </c>
      <c r="E23" s="403">
        <v>0</v>
      </c>
      <c r="F23" s="438">
        <v>0</v>
      </c>
      <c r="G23" s="404">
        <v>0</v>
      </c>
      <c r="H23" s="402">
        <v>0</v>
      </c>
      <c r="I23" s="402">
        <v>0</v>
      </c>
      <c r="J23" s="403">
        <v>0</v>
      </c>
      <c r="K23" s="404">
        <v>0</v>
      </c>
      <c r="L23" s="404">
        <v>0</v>
      </c>
      <c r="M23" s="404">
        <v>0</v>
      </c>
      <c r="N23" s="402">
        <v>0</v>
      </c>
      <c r="O23" s="223">
        <f t="shared" si="0"/>
        <v>0</v>
      </c>
    </row>
    <row r="24" spans="1:15" x14ac:dyDescent="0.25">
      <c r="A24" s="212" t="s">
        <v>31</v>
      </c>
      <c r="B24" s="1" t="s">
        <v>32</v>
      </c>
      <c r="C24" s="405">
        <v>5883665.9500000002</v>
      </c>
      <c r="D24" s="403">
        <v>5664739.1200000001</v>
      </c>
      <c r="E24" s="404">
        <v>5548897.8700000001</v>
      </c>
      <c r="F24" s="403">
        <v>5460809.7800000003</v>
      </c>
      <c r="G24" s="403">
        <v>26512254.489999998</v>
      </c>
      <c r="H24" s="404">
        <v>8464037.4600000009</v>
      </c>
      <c r="I24" s="402">
        <v>7890311.2199999997</v>
      </c>
      <c r="J24" s="403">
        <v>9529960.3399999999</v>
      </c>
      <c r="K24" s="404">
        <v>8439135.7899999991</v>
      </c>
      <c r="L24" s="404">
        <v>7544746.8899999997</v>
      </c>
      <c r="M24" s="404">
        <v>13693378.060000001</v>
      </c>
      <c r="N24" s="402">
        <v>6536789.9100000001</v>
      </c>
      <c r="O24" s="223">
        <f t="shared" si="0"/>
        <v>111168726.88000001</v>
      </c>
    </row>
    <row r="25" spans="1:15" x14ac:dyDescent="0.25">
      <c r="A25" s="212" t="s">
        <v>33</v>
      </c>
      <c r="B25" s="1" t="s">
        <v>34</v>
      </c>
      <c r="C25" s="405">
        <v>436912.73</v>
      </c>
      <c r="D25" s="403">
        <v>32715.07</v>
      </c>
      <c r="E25" s="404">
        <v>93114.39</v>
      </c>
      <c r="F25" s="403">
        <v>695774.3</v>
      </c>
      <c r="G25" s="403">
        <v>1127413.29</v>
      </c>
      <c r="H25" s="404">
        <v>18953174.609999999</v>
      </c>
      <c r="I25" s="402">
        <v>1290945.6000000001</v>
      </c>
      <c r="J25" s="403">
        <v>190179.27</v>
      </c>
      <c r="K25" s="404">
        <v>855169.57</v>
      </c>
      <c r="L25" s="404">
        <v>949387.55</v>
      </c>
      <c r="M25" s="404">
        <v>1272152.3500000001</v>
      </c>
      <c r="N25" s="402">
        <v>415257.79</v>
      </c>
      <c r="O25" s="223">
        <f t="shared" si="0"/>
        <v>26312196.520000003</v>
      </c>
    </row>
    <row r="26" spans="1:15" x14ac:dyDescent="0.25">
      <c r="A26" s="212" t="s">
        <v>35</v>
      </c>
      <c r="B26" s="1" t="s">
        <v>36</v>
      </c>
      <c r="C26" s="405">
        <v>15632.17</v>
      </c>
      <c r="D26" s="403">
        <v>27461.54</v>
      </c>
      <c r="E26" s="404">
        <v>22586.12</v>
      </c>
      <c r="F26" s="403">
        <v>11292.31</v>
      </c>
      <c r="G26" s="403">
        <v>16640.47</v>
      </c>
      <c r="H26" s="404">
        <v>17591.04</v>
      </c>
      <c r="I26" s="402">
        <v>18234.71</v>
      </c>
      <c r="J26" s="403">
        <v>27340.31</v>
      </c>
      <c r="K26" s="404">
        <v>32811.03</v>
      </c>
      <c r="L26" s="404">
        <v>10162.049999999999</v>
      </c>
      <c r="M26" s="404">
        <v>16246.46</v>
      </c>
      <c r="N26" s="402">
        <v>29366.58</v>
      </c>
      <c r="O26" s="223">
        <f t="shared" si="0"/>
        <v>245364.78999999998</v>
      </c>
    </row>
    <row r="27" spans="1:15" x14ac:dyDescent="0.25">
      <c r="A27" s="212" t="s">
        <v>37</v>
      </c>
      <c r="B27" s="1" t="s">
        <v>38</v>
      </c>
      <c r="C27" s="405">
        <v>0</v>
      </c>
      <c r="D27" s="403">
        <v>0</v>
      </c>
      <c r="E27" s="404">
        <v>0</v>
      </c>
      <c r="F27" s="438">
        <v>0</v>
      </c>
      <c r="G27" s="404">
        <v>0</v>
      </c>
      <c r="H27" s="220">
        <v>0</v>
      </c>
      <c r="I27" s="402">
        <v>0</v>
      </c>
      <c r="J27" s="403">
        <v>0</v>
      </c>
      <c r="K27" s="404">
        <v>0</v>
      </c>
      <c r="L27" s="404">
        <v>0</v>
      </c>
      <c r="M27" s="404">
        <v>0</v>
      </c>
      <c r="N27" s="588">
        <v>0</v>
      </c>
      <c r="O27" s="223">
        <f t="shared" si="0"/>
        <v>0</v>
      </c>
    </row>
    <row r="28" spans="1:15" x14ac:dyDescent="0.25">
      <c r="A28" s="212" t="s">
        <v>771</v>
      </c>
      <c r="B28" s="1" t="s">
        <v>40</v>
      </c>
      <c r="C28" s="405">
        <v>23723985.079999998</v>
      </c>
      <c r="D28" s="403">
        <v>13812629.939999999</v>
      </c>
      <c r="E28" s="404">
        <v>13610037.810000001</v>
      </c>
      <c r="F28" s="403">
        <v>13665553.35</v>
      </c>
      <c r="G28" s="403">
        <v>13734768.390000001</v>
      </c>
      <c r="H28" s="404">
        <v>13621033.220000001</v>
      </c>
      <c r="I28" s="402">
        <v>13676603.35</v>
      </c>
      <c r="J28" s="403">
        <v>13596044.98</v>
      </c>
      <c r="K28" s="404">
        <v>12353319.51</v>
      </c>
      <c r="L28" s="404">
        <v>19070843.440000001</v>
      </c>
      <c r="M28" s="404">
        <v>13987643.24</v>
      </c>
      <c r="N28" s="588">
        <v>13802017.890000001</v>
      </c>
      <c r="O28" s="223">
        <f t="shared" si="0"/>
        <v>178654480.19999999</v>
      </c>
    </row>
    <row r="29" spans="1:15" x14ac:dyDescent="0.25">
      <c r="A29" s="212" t="s">
        <v>41</v>
      </c>
      <c r="B29" s="1" t="s">
        <v>42</v>
      </c>
      <c r="C29" s="405">
        <v>153864472.94999999</v>
      </c>
      <c r="D29" s="403">
        <v>176971685.94999999</v>
      </c>
      <c r="E29" s="404">
        <v>153035720.18000001</v>
      </c>
      <c r="F29" s="403">
        <v>148746101.49000001</v>
      </c>
      <c r="G29" s="403">
        <v>168340795.97999999</v>
      </c>
      <c r="H29" s="404">
        <v>148497108.44999999</v>
      </c>
      <c r="I29" s="402">
        <v>170602539.18000001</v>
      </c>
      <c r="J29" s="403">
        <v>157617363.69</v>
      </c>
      <c r="K29" s="404">
        <v>142323515.30000001</v>
      </c>
      <c r="L29" s="404">
        <v>157049499.63</v>
      </c>
      <c r="M29" s="404">
        <v>167364341.74000001</v>
      </c>
      <c r="N29" s="588">
        <v>174893195.81999999</v>
      </c>
      <c r="O29" s="223">
        <f t="shared" si="0"/>
        <v>1919306340.3600001</v>
      </c>
    </row>
    <row r="30" spans="1:15" x14ac:dyDescent="0.25">
      <c r="A30" s="212" t="s">
        <v>43</v>
      </c>
      <c r="B30" s="1" t="s">
        <v>44</v>
      </c>
      <c r="C30" s="498">
        <v>0</v>
      </c>
      <c r="D30" s="403">
        <v>0</v>
      </c>
      <c r="E30" s="404">
        <v>0</v>
      </c>
      <c r="F30" s="438">
        <v>0</v>
      </c>
      <c r="G30" s="403">
        <v>0</v>
      </c>
      <c r="H30" s="402">
        <v>0</v>
      </c>
      <c r="I30" s="402">
        <v>0</v>
      </c>
      <c r="J30" s="403">
        <v>0</v>
      </c>
      <c r="K30" s="404">
        <v>0</v>
      </c>
      <c r="L30" s="404">
        <v>0</v>
      </c>
      <c r="M30" s="404">
        <v>0</v>
      </c>
      <c r="N30" s="588">
        <v>0</v>
      </c>
      <c r="O30" s="223">
        <f t="shared" si="0"/>
        <v>0</v>
      </c>
    </row>
    <row r="31" spans="1:15" x14ac:dyDescent="0.25">
      <c r="A31" s="212" t="s">
        <v>45</v>
      </c>
      <c r="B31" s="1" t="s">
        <v>46</v>
      </c>
      <c r="C31" s="405">
        <v>4759.24</v>
      </c>
      <c r="D31" s="403">
        <v>3577.88</v>
      </c>
      <c r="E31" s="402">
        <v>4702.16</v>
      </c>
      <c r="F31" s="403">
        <v>6728.05</v>
      </c>
      <c r="G31" s="403">
        <v>8362.68</v>
      </c>
      <c r="H31" s="404">
        <v>4196.66</v>
      </c>
      <c r="I31" s="402">
        <v>2528.31</v>
      </c>
      <c r="J31" s="403">
        <v>4522.6899999999996</v>
      </c>
      <c r="K31" s="404">
        <v>6643.11</v>
      </c>
      <c r="L31" s="404">
        <v>5325.72</v>
      </c>
      <c r="M31" s="404">
        <v>5551.67</v>
      </c>
      <c r="N31" s="588">
        <v>3343.2</v>
      </c>
      <c r="O31" s="223">
        <f t="shared" si="0"/>
        <v>60241.369999999995</v>
      </c>
    </row>
    <row r="32" spans="1:15" x14ac:dyDescent="0.25">
      <c r="A32" s="212" t="s">
        <v>47</v>
      </c>
      <c r="B32" s="1" t="s">
        <v>48</v>
      </c>
      <c r="C32" s="405">
        <v>839040.76</v>
      </c>
      <c r="D32" s="403">
        <v>963238.63</v>
      </c>
      <c r="E32" s="402">
        <v>866731.62</v>
      </c>
      <c r="F32" s="403">
        <v>2856243.5</v>
      </c>
      <c r="G32" s="403">
        <v>1109821.99</v>
      </c>
      <c r="H32" s="404">
        <v>889249.87</v>
      </c>
      <c r="I32" s="402">
        <v>747686.31</v>
      </c>
      <c r="J32" s="403">
        <v>803676.06</v>
      </c>
      <c r="K32" s="404">
        <v>904096.39</v>
      </c>
      <c r="L32" s="404">
        <v>986713.11</v>
      </c>
      <c r="M32" s="404">
        <v>1216212.47</v>
      </c>
      <c r="N32" s="588">
        <v>986611.53</v>
      </c>
      <c r="O32" s="223">
        <f t="shared" si="0"/>
        <v>13169322.24</v>
      </c>
    </row>
    <row r="33" spans="1:304" x14ac:dyDescent="0.25">
      <c r="A33" s="212" t="s">
        <v>764</v>
      </c>
      <c r="B33" s="1" t="s">
        <v>765</v>
      </c>
      <c r="C33" s="405">
        <v>0</v>
      </c>
      <c r="D33" s="403">
        <v>0</v>
      </c>
      <c r="E33" s="402">
        <v>0</v>
      </c>
      <c r="F33" s="403">
        <v>0</v>
      </c>
      <c r="G33" s="403">
        <v>1224.72</v>
      </c>
      <c r="H33" s="403">
        <v>0</v>
      </c>
      <c r="I33" s="402">
        <v>0</v>
      </c>
      <c r="J33" s="403">
        <v>0</v>
      </c>
      <c r="K33" s="403">
        <v>0</v>
      </c>
      <c r="L33" s="404">
        <v>0</v>
      </c>
      <c r="M33" s="404">
        <v>0</v>
      </c>
      <c r="N33" s="588">
        <v>5307.12</v>
      </c>
      <c r="O33" s="223">
        <f>SUM(C33:N33)</f>
        <v>6531.84</v>
      </c>
    </row>
    <row r="34" spans="1:304" x14ac:dyDescent="0.25">
      <c r="A34" s="212" t="s">
        <v>49</v>
      </c>
      <c r="B34" s="1" t="s">
        <v>50</v>
      </c>
      <c r="C34" s="405">
        <v>1196175.98</v>
      </c>
      <c r="D34" s="403">
        <v>1441560.2</v>
      </c>
      <c r="E34" s="402">
        <v>908313.36</v>
      </c>
      <c r="F34" s="403">
        <v>967488.11</v>
      </c>
      <c r="G34" s="403">
        <v>1164695.6100000001</v>
      </c>
      <c r="H34" s="404">
        <v>948425.37</v>
      </c>
      <c r="I34" s="402">
        <v>980274.66</v>
      </c>
      <c r="J34" s="403">
        <v>1040348.52</v>
      </c>
      <c r="K34" s="404">
        <v>1270767.24</v>
      </c>
      <c r="L34" s="404">
        <v>1346690.06</v>
      </c>
      <c r="M34" s="404">
        <v>1173608.6100000001</v>
      </c>
      <c r="N34" s="402">
        <v>1161071.03</v>
      </c>
      <c r="O34" s="223">
        <f t="shared" si="0"/>
        <v>13599418.75</v>
      </c>
    </row>
    <row r="35" spans="1:304" x14ac:dyDescent="0.25">
      <c r="A35" s="212" t="s">
        <v>51</v>
      </c>
      <c r="B35" s="1" t="s">
        <v>52</v>
      </c>
      <c r="C35" s="498">
        <v>0</v>
      </c>
      <c r="D35" s="403">
        <v>0</v>
      </c>
      <c r="E35" s="402">
        <v>0</v>
      </c>
      <c r="F35" s="438">
        <v>0</v>
      </c>
      <c r="G35" s="403">
        <v>0</v>
      </c>
      <c r="H35" s="220">
        <v>0</v>
      </c>
      <c r="I35" s="402">
        <v>0</v>
      </c>
      <c r="J35" s="403">
        <v>0</v>
      </c>
      <c r="K35" s="403">
        <v>0</v>
      </c>
      <c r="L35" s="404">
        <v>0</v>
      </c>
      <c r="M35" s="407">
        <v>0</v>
      </c>
      <c r="N35" s="402">
        <v>0</v>
      </c>
      <c r="O35" s="223">
        <f t="shared" si="0"/>
        <v>0</v>
      </c>
    </row>
    <row r="36" spans="1:304" x14ac:dyDescent="0.25">
      <c r="A36" s="212" t="s">
        <v>53</v>
      </c>
      <c r="B36" s="1" t="s">
        <v>54</v>
      </c>
      <c r="C36" s="405">
        <v>33989.69</v>
      </c>
      <c r="D36" s="403">
        <v>46726.77</v>
      </c>
      <c r="E36" s="402">
        <v>36329.32</v>
      </c>
      <c r="F36" s="403">
        <v>32022.18</v>
      </c>
      <c r="G36" s="403">
        <v>56699.1</v>
      </c>
      <c r="H36" s="404">
        <v>33641.64</v>
      </c>
      <c r="I36" s="402">
        <v>58867.53</v>
      </c>
      <c r="J36" s="403">
        <v>64432.62</v>
      </c>
      <c r="K36" s="407">
        <v>70669.37</v>
      </c>
      <c r="L36" s="404">
        <v>37862.76</v>
      </c>
      <c r="M36" s="405">
        <v>46057.73</v>
      </c>
      <c r="N36" s="402">
        <v>36268.480000000003</v>
      </c>
      <c r="O36" s="223">
        <f t="shared" si="0"/>
        <v>553567.18999999994</v>
      </c>
    </row>
    <row r="37" spans="1:304" x14ac:dyDescent="0.25">
      <c r="A37" s="212" t="s">
        <v>307</v>
      </c>
      <c r="B37" s="1" t="s">
        <v>55</v>
      </c>
      <c r="C37" s="405">
        <v>17244.66</v>
      </c>
      <c r="D37" s="403">
        <v>19737.689999999999</v>
      </c>
      <c r="E37" s="402">
        <v>16401.84</v>
      </c>
      <c r="F37" s="403">
        <v>12676.05</v>
      </c>
      <c r="G37" s="403">
        <v>17374.810000000001</v>
      </c>
      <c r="H37" s="404">
        <v>10076.299999999999</v>
      </c>
      <c r="I37" s="402">
        <v>13378.7</v>
      </c>
      <c r="J37" s="403">
        <v>24471.21</v>
      </c>
      <c r="K37" s="407">
        <v>23928.98</v>
      </c>
      <c r="L37" s="404">
        <v>20816.79</v>
      </c>
      <c r="M37" s="405">
        <v>24054.59</v>
      </c>
      <c r="N37" s="402">
        <v>19227.2</v>
      </c>
      <c r="O37" s="223">
        <f t="shared" si="0"/>
        <v>219388.82000000004</v>
      </c>
    </row>
    <row r="38" spans="1:304" x14ac:dyDescent="0.25">
      <c r="A38" s="212" t="s">
        <v>56</v>
      </c>
      <c r="B38" s="1" t="s">
        <v>57</v>
      </c>
      <c r="C38" s="405">
        <v>53468.65</v>
      </c>
      <c r="D38" s="403">
        <v>89988.66</v>
      </c>
      <c r="E38" s="402">
        <v>70649.58</v>
      </c>
      <c r="F38" s="403">
        <v>55787.32</v>
      </c>
      <c r="G38" s="403">
        <v>71556.070000000007</v>
      </c>
      <c r="H38" s="404">
        <v>73085.929999999993</v>
      </c>
      <c r="I38" s="402">
        <v>97796.92</v>
      </c>
      <c r="J38" s="403">
        <v>140162.14000000001</v>
      </c>
      <c r="K38" s="407">
        <v>91251.22</v>
      </c>
      <c r="L38" s="404">
        <v>70530.66</v>
      </c>
      <c r="M38" s="405">
        <v>66520.2</v>
      </c>
      <c r="N38" s="402">
        <v>60527.62</v>
      </c>
      <c r="O38" s="223">
        <f t="shared" si="0"/>
        <v>941324.97</v>
      </c>
    </row>
    <row r="39" spans="1:304" x14ac:dyDescent="0.25">
      <c r="A39" s="212" t="s">
        <v>58</v>
      </c>
      <c r="B39" s="1" t="s">
        <v>59</v>
      </c>
      <c r="C39" s="405">
        <v>152038.17000000001</v>
      </c>
      <c r="D39" s="403">
        <v>242753.92000000001</v>
      </c>
      <c r="E39" s="402">
        <v>187751.08</v>
      </c>
      <c r="F39" s="403">
        <v>177709.49</v>
      </c>
      <c r="G39" s="403">
        <v>208834.44</v>
      </c>
      <c r="H39" s="404">
        <v>171398.57</v>
      </c>
      <c r="I39" s="402">
        <v>158443.06</v>
      </c>
      <c r="J39" s="403">
        <v>213525.57</v>
      </c>
      <c r="K39" s="407">
        <v>217452.28</v>
      </c>
      <c r="L39" s="404">
        <v>187941.94</v>
      </c>
      <c r="M39" s="405">
        <v>239583.25</v>
      </c>
      <c r="N39" s="402">
        <v>170676.76</v>
      </c>
      <c r="O39" s="223">
        <f t="shared" si="0"/>
        <v>2328108.5300000003</v>
      </c>
    </row>
    <row r="40" spans="1:304" x14ac:dyDescent="0.25">
      <c r="A40" s="212" t="s">
        <v>60</v>
      </c>
      <c r="B40" s="1" t="s">
        <v>61</v>
      </c>
      <c r="C40" s="405">
        <v>206513.52</v>
      </c>
      <c r="D40" s="403">
        <v>309678.89</v>
      </c>
      <c r="E40" s="402">
        <v>219787.75</v>
      </c>
      <c r="F40" s="403">
        <v>226975.82</v>
      </c>
      <c r="G40" s="403">
        <v>269423.65000000002</v>
      </c>
      <c r="H40" s="404">
        <v>284251.46999999997</v>
      </c>
      <c r="I40" s="402">
        <v>216925.89</v>
      </c>
      <c r="J40" s="403">
        <v>350913.47</v>
      </c>
      <c r="K40" s="404">
        <v>325621.57</v>
      </c>
      <c r="L40" s="404">
        <v>305627.75</v>
      </c>
      <c r="M40" s="405">
        <v>411839.25</v>
      </c>
      <c r="N40" s="402">
        <v>328503.13</v>
      </c>
      <c r="O40" s="223">
        <f t="shared" si="0"/>
        <v>3456062.1599999997</v>
      </c>
    </row>
    <row r="41" spans="1:304" x14ac:dyDescent="0.25">
      <c r="A41" s="212" t="s">
        <v>62</v>
      </c>
      <c r="B41" s="1" t="s">
        <v>63</v>
      </c>
      <c r="C41" s="405">
        <v>13444.18</v>
      </c>
      <c r="D41" s="403">
        <v>21757.45</v>
      </c>
      <c r="E41" s="402">
        <v>16431.47</v>
      </c>
      <c r="F41" s="403">
        <v>18567.45</v>
      </c>
      <c r="G41" s="403">
        <v>26546.06</v>
      </c>
      <c r="H41" s="404">
        <v>20227.59</v>
      </c>
      <c r="I41" s="402">
        <v>34086.29</v>
      </c>
      <c r="J41" s="403">
        <v>30803.88</v>
      </c>
      <c r="K41" s="404">
        <v>21739.09</v>
      </c>
      <c r="L41" s="404">
        <v>23621.39</v>
      </c>
      <c r="M41" s="405">
        <v>27855.53</v>
      </c>
      <c r="N41" s="402">
        <v>26509.14</v>
      </c>
      <c r="O41" s="223">
        <f t="shared" si="0"/>
        <v>281589.51999999996</v>
      </c>
    </row>
    <row r="42" spans="1:304" x14ac:dyDescent="0.25">
      <c r="A42" s="212" t="s">
        <v>64</v>
      </c>
      <c r="B42" s="1" t="s">
        <v>65</v>
      </c>
      <c r="C42" s="405">
        <v>2692127.23</v>
      </c>
      <c r="D42" s="403">
        <v>4425955.3899999997</v>
      </c>
      <c r="E42" s="402">
        <v>2962187.01</v>
      </c>
      <c r="F42" s="403">
        <v>3363582.25</v>
      </c>
      <c r="G42" s="403">
        <v>3794705.71</v>
      </c>
      <c r="H42" s="404">
        <v>3069930.33</v>
      </c>
      <c r="I42" s="402">
        <v>4034549.31</v>
      </c>
      <c r="J42" s="403">
        <v>3577066.14</v>
      </c>
      <c r="K42" s="404">
        <v>3686509.08</v>
      </c>
      <c r="L42" s="404">
        <v>3704751.1</v>
      </c>
      <c r="M42" s="403">
        <v>4114982.66</v>
      </c>
      <c r="N42" s="402">
        <v>4063639.41</v>
      </c>
      <c r="O42" s="223">
        <f t="shared" si="0"/>
        <v>43489985.620000005</v>
      </c>
      <c r="P42" s="295"/>
    </row>
    <row r="43" spans="1:304" x14ac:dyDescent="0.25">
      <c r="A43" s="212" t="s">
        <v>66</v>
      </c>
      <c r="B43" s="1" t="s">
        <v>67</v>
      </c>
      <c r="C43" s="405">
        <v>98810.44</v>
      </c>
      <c r="D43" s="403">
        <v>218823.12</v>
      </c>
      <c r="E43" s="402">
        <v>101583.03999999999</v>
      </c>
      <c r="F43" s="403">
        <v>98795.05</v>
      </c>
      <c r="G43" s="403">
        <v>154227.70000000001</v>
      </c>
      <c r="H43" s="404">
        <v>194168.68</v>
      </c>
      <c r="I43" s="402">
        <v>187511.97</v>
      </c>
      <c r="J43" s="403">
        <v>159134.26</v>
      </c>
      <c r="K43" s="404">
        <v>171679.48</v>
      </c>
      <c r="L43" s="404">
        <v>126612.12</v>
      </c>
      <c r="M43" s="403">
        <v>131198.43</v>
      </c>
      <c r="N43" s="402">
        <v>171528.12</v>
      </c>
      <c r="O43" s="223">
        <f t="shared" si="0"/>
        <v>1814072.4099999997</v>
      </c>
      <c r="P43" s="85"/>
    </row>
    <row r="44" spans="1:304" x14ac:dyDescent="0.25">
      <c r="A44" s="212" t="s">
        <v>68</v>
      </c>
      <c r="B44" s="1" t="s">
        <v>69</v>
      </c>
      <c r="C44" s="405">
        <v>17732.14</v>
      </c>
      <c r="D44" s="403">
        <v>21522.86</v>
      </c>
      <c r="E44" s="402">
        <v>11073.59</v>
      </c>
      <c r="F44" s="403">
        <v>22051.01</v>
      </c>
      <c r="G44" s="403">
        <v>21619.61</v>
      </c>
      <c r="H44" s="404">
        <v>8632.11</v>
      </c>
      <c r="I44" s="402">
        <v>20696.009999999998</v>
      </c>
      <c r="J44" s="403">
        <v>26612.55</v>
      </c>
      <c r="K44" s="404">
        <v>21150.91</v>
      </c>
      <c r="L44" s="404">
        <v>18391.48</v>
      </c>
      <c r="M44" s="403">
        <v>22029.01</v>
      </c>
      <c r="N44" s="402">
        <v>14468.38</v>
      </c>
      <c r="O44" s="223">
        <f t="shared" si="0"/>
        <v>225979.66</v>
      </c>
      <c r="P44" s="85"/>
    </row>
    <row r="45" spans="1:304" x14ac:dyDescent="0.25">
      <c r="A45" s="217" t="s">
        <v>70</v>
      </c>
      <c r="B45" s="1" t="s">
        <v>71</v>
      </c>
      <c r="C45" s="405">
        <v>6592667.6799999997</v>
      </c>
      <c r="D45" s="403">
        <v>8757026.7300000004</v>
      </c>
      <c r="E45" s="402">
        <v>8443810.6300000008</v>
      </c>
      <c r="F45" s="403">
        <v>9297666.6400000006</v>
      </c>
      <c r="G45" s="403">
        <v>11485332.949999999</v>
      </c>
      <c r="H45" s="404">
        <v>9886611.6600000001</v>
      </c>
      <c r="I45" s="402">
        <v>10139500.43</v>
      </c>
      <c r="J45" s="403">
        <v>7995836.7000000002</v>
      </c>
      <c r="K45" s="404">
        <v>9351609.6899999995</v>
      </c>
      <c r="L45" s="404">
        <v>10614719.869999999</v>
      </c>
      <c r="M45" s="403">
        <v>12134549.07</v>
      </c>
      <c r="N45" s="402">
        <v>8654045.2599999998</v>
      </c>
      <c r="O45" s="223">
        <f t="shared" si="0"/>
        <v>113353377.30999999</v>
      </c>
    </row>
    <row r="46" spans="1:304" s="113" customFormat="1" x14ac:dyDescent="0.25">
      <c r="A46" s="248" t="s">
        <v>72</v>
      </c>
      <c r="B46" s="100" t="s">
        <v>73</v>
      </c>
      <c r="C46" s="499">
        <v>0</v>
      </c>
      <c r="D46" s="561">
        <v>0</v>
      </c>
      <c r="E46" s="455">
        <v>0</v>
      </c>
      <c r="F46" s="439">
        <v>0</v>
      </c>
      <c r="G46" s="455">
        <v>0</v>
      </c>
      <c r="H46" s="396">
        <v>0</v>
      </c>
      <c r="I46" s="455">
        <v>0</v>
      </c>
      <c r="J46" s="455">
        <v>0</v>
      </c>
      <c r="K46" s="455">
        <v>0</v>
      </c>
      <c r="L46" s="455">
        <v>0</v>
      </c>
      <c r="M46" s="514">
        <v>0</v>
      </c>
      <c r="N46" s="589">
        <v>0</v>
      </c>
      <c r="O46" s="476">
        <f t="shared" si="0"/>
        <v>0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</row>
    <row r="47" spans="1:304" x14ac:dyDescent="0.25">
      <c r="A47" s="212" t="s">
        <v>74</v>
      </c>
      <c r="B47" s="1" t="s">
        <v>75</v>
      </c>
      <c r="C47" s="405">
        <v>399454.69</v>
      </c>
      <c r="D47" s="403">
        <v>498836.81</v>
      </c>
      <c r="E47" s="402">
        <v>404220.18</v>
      </c>
      <c r="F47" s="403">
        <v>360573.69</v>
      </c>
      <c r="G47" s="403">
        <v>902529.58</v>
      </c>
      <c r="H47" s="404">
        <v>376307.83</v>
      </c>
      <c r="I47" s="402">
        <v>420343.68</v>
      </c>
      <c r="J47" s="405">
        <v>404442.57</v>
      </c>
      <c r="K47" s="404">
        <v>889345.44</v>
      </c>
      <c r="L47" s="404">
        <v>353817.69</v>
      </c>
      <c r="M47" s="403">
        <v>733279.98</v>
      </c>
      <c r="N47" s="402">
        <v>694310.93</v>
      </c>
      <c r="O47" s="223">
        <f t="shared" si="0"/>
        <v>6437463.0700000003</v>
      </c>
    </row>
    <row r="48" spans="1:304" x14ac:dyDescent="0.25">
      <c r="A48" s="212" t="s">
        <v>76</v>
      </c>
      <c r="B48" s="1" t="s">
        <v>77</v>
      </c>
      <c r="C48" s="405">
        <v>10280325.26</v>
      </c>
      <c r="D48" s="403">
        <v>14264768.050000001</v>
      </c>
      <c r="E48" s="402">
        <v>12653949.82</v>
      </c>
      <c r="F48" s="403">
        <v>12411421.800000001</v>
      </c>
      <c r="G48" s="403">
        <v>14706370.369999999</v>
      </c>
      <c r="H48" s="404">
        <v>13834946.609999999</v>
      </c>
      <c r="I48" s="402">
        <v>13913525.720000001</v>
      </c>
      <c r="J48" s="403">
        <v>11011807.57</v>
      </c>
      <c r="K48" s="404">
        <v>14608753.029999999</v>
      </c>
      <c r="L48" s="404">
        <v>13765430.24</v>
      </c>
      <c r="M48" s="403">
        <v>21055875.129999999</v>
      </c>
      <c r="N48" s="402">
        <v>15294852.33</v>
      </c>
      <c r="O48" s="223">
        <f t="shared" si="0"/>
        <v>167802025.93000001</v>
      </c>
    </row>
    <row r="49" spans="1:304" s="113" customFormat="1" x14ac:dyDescent="0.25">
      <c r="A49" s="213" t="s">
        <v>78</v>
      </c>
      <c r="B49" s="100" t="s">
        <v>79</v>
      </c>
      <c r="C49" s="499">
        <v>0</v>
      </c>
      <c r="D49" s="99">
        <v>0</v>
      </c>
      <c r="E49" s="439">
        <v>0</v>
      </c>
      <c r="F49" s="439">
        <v>0</v>
      </c>
      <c r="G49" s="455">
        <v>0</v>
      </c>
      <c r="H49" s="396">
        <v>0</v>
      </c>
      <c r="I49" s="455">
        <v>0</v>
      </c>
      <c r="J49" s="455">
        <v>0</v>
      </c>
      <c r="K49" s="455">
        <v>0</v>
      </c>
      <c r="L49" s="455">
        <v>0</v>
      </c>
      <c r="M49" s="514">
        <v>0</v>
      </c>
      <c r="N49" s="589">
        <v>0</v>
      </c>
      <c r="O49" s="476">
        <f t="shared" si="0"/>
        <v>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</row>
    <row r="50" spans="1:304" x14ac:dyDescent="0.25">
      <c r="A50" s="212" t="s">
        <v>80</v>
      </c>
      <c r="B50" s="1" t="s">
        <v>81</v>
      </c>
      <c r="C50" s="405">
        <v>0</v>
      </c>
      <c r="D50" s="403">
        <v>0</v>
      </c>
      <c r="E50" s="438">
        <v>0</v>
      </c>
      <c r="F50" s="438">
        <v>0</v>
      </c>
      <c r="G50" s="403">
        <v>0</v>
      </c>
      <c r="H50" s="220">
        <v>0</v>
      </c>
      <c r="I50" s="402">
        <v>0</v>
      </c>
      <c r="J50" s="403">
        <v>0</v>
      </c>
      <c r="K50" s="404">
        <v>0</v>
      </c>
      <c r="L50" s="478">
        <v>0</v>
      </c>
      <c r="M50" s="403">
        <v>0</v>
      </c>
      <c r="N50" s="402">
        <v>0</v>
      </c>
      <c r="O50" s="223">
        <f t="shared" si="0"/>
        <v>0</v>
      </c>
    </row>
    <row r="51" spans="1:304" x14ac:dyDescent="0.25">
      <c r="A51" s="212" t="s">
        <v>82</v>
      </c>
      <c r="B51" s="1" t="s">
        <v>83</v>
      </c>
      <c r="C51" s="405">
        <v>0</v>
      </c>
      <c r="D51" s="403">
        <v>0</v>
      </c>
      <c r="E51" s="438">
        <v>0</v>
      </c>
      <c r="F51" s="438">
        <v>0</v>
      </c>
      <c r="G51" s="403">
        <v>0</v>
      </c>
      <c r="H51" s="220">
        <v>0</v>
      </c>
      <c r="I51" s="402">
        <v>0</v>
      </c>
      <c r="J51" s="403">
        <v>0</v>
      </c>
      <c r="K51" s="404">
        <v>0</v>
      </c>
      <c r="L51" s="478">
        <v>0</v>
      </c>
      <c r="M51" s="403">
        <v>0</v>
      </c>
      <c r="N51" s="402">
        <v>0</v>
      </c>
      <c r="O51" s="223">
        <f t="shared" si="0"/>
        <v>0</v>
      </c>
    </row>
    <row r="52" spans="1:304" x14ac:dyDescent="0.25">
      <c r="A52" s="212" t="s">
        <v>84</v>
      </c>
      <c r="B52" s="1" t="s">
        <v>85</v>
      </c>
      <c r="C52" s="405">
        <v>3118554.62</v>
      </c>
      <c r="D52" s="403">
        <v>4138320.15</v>
      </c>
      <c r="E52" s="402">
        <v>4476442.4000000004</v>
      </c>
      <c r="F52" s="403">
        <v>3891867.19</v>
      </c>
      <c r="G52" s="403">
        <v>7487233.3300000001</v>
      </c>
      <c r="H52" s="404">
        <v>3515896.02</v>
      </c>
      <c r="I52" s="402">
        <v>5926788.7300000004</v>
      </c>
      <c r="J52" s="403">
        <v>4091886.29</v>
      </c>
      <c r="K52" s="404">
        <v>5023943.07</v>
      </c>
      <c r="L52" s="404">
        <v>4051091.9</v>
      </c>
      <c r="M52" s="403">
        <v>6088410.3399999999</v>
      </c>
      <c r="N52" s="402">
        <v>4489373.67</v>
      </c>
      <c r="O52" s="223">
        <f t="shared" si="0"/>
        <v>56299807.709999993</v>
      </c>
    </row>
    <row r="53" spans="1:304" x14ac:dyDescent="0.25">
      <c r="A53" s="212" t="s">
        <v>86</v>
      </c>
      <c r="B53" s="1" t="s">
        <v>87</v>
      </c>
      <c r="C53" s="405">
        <v>196570.5</v>
      </c>
      <c r="D53" s="403">
        <v>267649.62</v>
      </c>
      <c r="E53" s="402">
        <v>230688.88</v>
      </c>
      <c r="F53" s="403">
        <v>207847.65</v>
      </c>
      <c r="G53" s="403">
        <v>297614.42</v>
      </c>
      <c r="H53" s="404">
        <v>280005.63</v>
      </c>
      <c r="I53" s="402">
        <v>271497.19</v>
      </c>
      <c r="J53" s="403">
        <v>285085.27</v>
      </c>
      <c r="K53" s="404">
        <v>289724.71999999997</v>
      </c>
      <c r="L53" s="404">
        <v>221165.67</v>
      </c>
      <c r="M53" s="403">
        <v>232227.92</v>
      </c>
      <c r="N53" s="402">
        <v>253454.72</v>
      </c>
      <c r="O53" s="223">
        <f t="shared" si="0"/>
        <v>3033532.19</v>
      </c>
    </row>
    <row r="54" spans="1:304" x14ac:dyDescent="0.25">
      <c r="A54" s="212" t="s">
        <v>88</v>
      </c>
      <c r="B54" s="1" t="s">
        <v>89</v>
      </c>
      <c r="C54" s="405">
        <v>1473501.28</v>
      </c>
      <c r="D54" s="403">
        <v>2615597.21</v>
      </c>
      <c r="E54" s="402">
        <v>2175498.0499999998</v>
      </c>
      <c r="F54" s="403">
        <v>1807836.71</v>
      </c>
      <c r="G54" s="403">
        <v>1889389.43</v>
      </c>
      <c r="H54" s="404">
        <v>1531624.45</v>
      </c>
      <c r="I54" s="402">
        <v>1463335.3</v>
      </c>
      <c r="J54" s="403">
        <v>1345848.33</v>
      </c>
      <c r="K54" s="404">
        <v>1814190.95</v>
      </c>
      <c r="L54" s="404">
        <v>1761167.45</v>
      </c>
      <c r="M54" s="403">
        <v>1985232.07</v>
      </c>
      <c r="N54" s="402">
        <v>1519863.02</v>
      </c>
      <c r="O54" s="223">
        <f t="shared" si="0"/>
        <v>21383084.25</v>
      </c>
      <c r="P54" s="85"/>
    </row>
    <row r="55" spans="1:304" x14ac:dyDescent="0.25">
      <c r="A55" s="212" t="s">
        <v>90</v>
      </c>
      <c r="B55" s="1" t="s">
        <v>91</v>
      </c>
      <c r="C55" s="498">
        <v>0</v>
      </c>
      <c r="D55" s="403">
        <v>0</v>
      </c>
      <c r="E55" s="402">
        <v>0</v>
      </c>
      <c r="F55" s="404">
        <v>0</v>
      </c>
      <c r="G55" s="403">
        <v>0</v>
      </c>
      <c r="H55" s="403">
        <v>0</v>
      </c>
      <c r="I55" s="402">
        <v>0</v>
      </c>
      <c r="J55" s="403">
        <v>0</v>
      </c>
      <c r="K55" s="404">
        <v>0</v>
      </c>
      <c r="L55" s="480">
        <v>0</v>
      </c>
      <c r="M55" s="403">
        <v>0</v>
      </c>
      <c r="N55" s="402">
        <v>0</v>
      </c>
      <c r="O55" s="223">
        <f t="shared" si="0"/>
        <v>0</v>
      </c>
    </row>
    <row r="56" spans="1:304" x14ac:dyDescent="0.25">
      <c r="A56" s="212" t="s">
        <v>92</v>
      </c>
      <c r="B56" s="1" t="s">
        <v>93</v>
      </c>
      <c r="C56" s="405">
        <v>39830604.579999998</v>
      </c>
      <c r="D56" s="403">
        <v>50254172.770000003</v>
      </c>
      <c r="E56" s="402">
        <v>40379848.939999998</v>
      </c>
      <c r="F56" s="403">
        <v>41182127.200000003</v>
      </c>
      <c r="G56" s="403">
        <v>50039347.960000001</v>
      </c>
      <c r="H56" s="404">
        <v>40151608.899999999</v>
      </c>
      <c r="I56" s="402">
        <v>50506210.659999996</v>
      </c>
      <c r="J56" s="403">
        <v>42762846.329999998</v>
      </c>
      <c r="K56" s="404">
        <v>43617855.659999996</v>
      </c>
      <c r="L56" s="404">
        <v>42854023.329999998</v>
      </c>
      <c r="M56" s="403">
        <v>53660242.539999999</v>
      </c>
      <c r="N56" s="402">
        <v>44832901.579999998</v>
      </c>
      <c r="O56" s="223">
        <f t="shared" si="0"/>
        <v>540071790.45000005</v>
      </c>
    </row>
    <row r="57" spans="1:304" x14ac:dyDescent="0.25">
      <c r="A57" s="212" t="s">
        <v>94</v>
      </c>
      <c r="B57" s="1" t="s">
        <v>95</v>
      </c>
      <c r="C57" s="405">
        <v>34642402.140000001</v>
      </c>
      <c r="D57" s="403">
        <v>46696986.350000001</v>
      </c>
      <c r="E57" s="402">
        <v>36594759.060000002</v>
      </c>
      <c r="F57" s="403">
        <v>36363915.57</v>
      </c>
      <c r="G57" s="403">
        <v>44196070.909999996</v>
      </c>
      <c r="H57" s="404">
        <v>37008992.960000001</v>
      </c>
      <c r="I57" s="402">
        <v>45394371.420000002</v>
      </c>
      <c r="J57" s="403">
        <v>39489806.649999999</v>
      </c>
      <c r="K57" s="404">
        <v>39981411.350000001</v>
      </c>
      <c r="L57" s="404">
        <v>36543689.25</v>
      </c>
      <c r="M57" s="403">
        <v>49930240.149999999</v>
      </c>
      <c r="N57" s="402">
        <v>40008177.219999999</v>
      </c>
      <c r="O57" s="223">
        <f t="shared" si="0"/>
        <v>486850823.02999997</v>
      </c>
    </row>
    <row r="58" spans="1:304" x14ac:dyDescent="0.25">
      <c r="A58" s="212" t="s">
        <v>96</v>
      </c>
      <c r="B58" s="1" t="s">
        <v>97</v>
      </c>
      <c r="C58" s="405">
        <v>1982383.79</v>
      </c>
      <c r="D58" s="403">
        <v>2431602.04</v>
      </c>
      <c r="E58" s="402">
        <v>1841850.75</v>
      </c>
      <c r="F58" s="403">
        <v>1997945.07</v>
      </c>
      <c r="G58" s="403">
        <v>2421060.5299999998</v>
      </c>
      <c r="H58" s="404">
        <v>1796476.41</v>
      </c>
      <c r="I58" s="402">
        <v>2297907.31</v>
      </c>
      <c r="J58" s="403">
        <v>6158111.6299999999</v>
      </c>
      <c r="K58" s="404">
        <v>2631059.91</v>
      </c>
      <c r="L58" s="404">
        <v>2365312.21</v>
      </c>
      <c r="M58" s="403">
        <v>2975982.48</v>
      </c>
      <c r="N58" s="402">
        <v>2353487.9300000002</v>
      </c>
      <c r="O58" s="223">
        <f t="shared" si="0"/>
        <v>31253180.060000002</v>
      </c>
    </row>
    <row r="59" spans="1:304" x14ac:dyDescent="0.25">
      <c r="A59" s="212" t="s">
        <v>98</v>
      </c>
      <c r="B59" s="1" t="s">
        <v>99</v>
      </c>
      <c r="C59" s="405">
        <v>48186304.719999999</v>
      </c>
      <c r="D59" s="403">
        <v>61110054.920000002</v>
      </c>
      <c r="E59" s="402">
        <v>49747573.729999997</v>
      </c>
      <c r="F59" s="403">
        <v>51375257.530000001</v>
      </c>
      <c r="G59" s="403">
        <v>63362758.549999997</v>
      </c>
      <c r="H59" s="404">
        <v>53713925.390000001</v>
      </c>
      <c r="I59" s="402">
        <v>69355944.549999997</v>
      </c>
      <c r="J59" s="403">
        <v>52461421.920000002</v>
      </c>
      <c r="K59" s="404">
        <v>60910779.719999999</v>
      </c>
      <c r="L59" s="404">
        <v>58535425.439999998</v>
      </c>
      <c r="M59" s="403">
        <v>71527135.549999997</v>
      </c>
      <c r="N59" s="402">
        <v>62846394.100000001</v>
      </c>
      <c r="O59" s="223">
        <f t="shared" si="0"/>
        <v>703132976.12</v>
      </c>
    </row>
    <row r="60" spans="1:304" x14ac:dyDescent="0.25">
      <c r="A60" s="212" t="s">
        <v>100</v>
      </c>
      <c r="B60" s="1" t="s">
        <v>101</v>
      </c>
      <c r="C60" s="405">
        <v>54003.31</v>
      </c>
      <c r="D60" s="403">
        <v>67726.86</v>
      </c>
      <c r="E60" s="402">
        <v>52105.81</v>
      </c>
      <c r="F60" s="403">
        <v>38298.65</v>
      </c>
      <c r="G60" s="403">
        <v>57474.5</v>
      </c>
      <c r="H60" s="404">
        <v>46247.03</v>
      </c>
      <c r="I60" s="402">
        <v>54945.52</v>
      </c>
      <c r="J60" s="403">
        <v>49870.92</v>
      </c>
      <c r="K60" s="404">
        <v>52059.86</v>
      </c>
      <c r="L60" s="404">
        <v>41551.99</v>
      </c>
      <c r="M60" s="403">
        <v>72545.38</v>
      </c>
      <c r="N60" s="402">
        <v>57025.67</v>
      </c>
      <c r="O60" s="223">
        <f t="shared" si="0"/>
        <v>643855.50000000012</v>
      </c>
    </row>
    <row r="61" spans="1:304" x14ac:dyDescent="0.25">
      <c r="A61" s="212" t="s">
        <v>102</v>
      </c>
      <c r="B61" s="1" t="s">
        <v>103</v>
      </c>
      <c r="C61" s="405">
        <v>3660891.03</v>
      </c>
      <c r="D61" s="403">
        <v>5537350.6600000001</v>
      </c>
      <c r="E61" s="402">
        <v>5247737.6100000003</v>
      </c>
      <c r="F61" s="403">
        <v>4856028.46</v>
      </c>
      <c r="G61" s="403">
        <v>5166522.03</v>
      </c>
      <c r="H61" s="404">
        <v>4734240.6399999997</v>
      </c>
      <c r="I61" s="402">
        <v>4915412.66</v>
      </c>
      <c r="J61" s="403">
        <v>4529713.18</v>
      </c>
      <c r="K61" s="404">
        <v>4273754.5999999996</v>
      </c>
      <c r="L61" s="404">
        <v>4603025.1399999997</v>
      </c>
      <c r="M61" s="403">
        <v>4606089.55</v>
      </c>
      <c r="N61" s="402">
        <v>4414723.09</v>
      </c>
      <c r="O61" s="223">
        <f t="shared" si="0"/>
        <v>56545488.650000006</v>
      </c>
    </row>
    <row r="62" spans="1:304" x14ac:dyDescent="0.25">
      <c r="A62" s="212" t="s">
        <v>754</v>
      </c>
      <c r="B62" s="1" t="s">
        <v>755</v>
      </c>
      <c r="C62" s="405">
        <v>519017.76</v>
      </c>
      <c r="D62" s="403">
        <v>594985.16</v>
      </c>
      <c r="E62" s="402">
        <v>596606.07999999996</v>
      </c>
      <c r="F62" s="403">
        <v>583059.12</v>
      </c>
      <c r="G62" s="403">
        <v>632760.88</v>
      </c>
      <c r="H62" s="404">
        <v>618890.23</v>
      </c>
      <c r="I62" s="402">
        <v>654258.05000000005</v>
      </c>
      <c r="J62" s="403">
        <v>671120.96</v>
      </c>
      <c r="K62" s="404">
        <v>630166.81000000006</v>
      </c>
      <c r="L62" s="404">
        <v>657993.54</v>
      </c>
      <c r="M62" s="403">
        <v>708627.08</v>
      </c>
      <c r="N62" s="402">
        <v>733763.88</v>
      </c>
      <c r="O62" s="223">
        <f t="shared" si="0"/>
        <v>7601249.5500000007</v>
      </c>
    </row>
    <row r="63" spans="1:304" x14ac:dyDescent="0.25">
      <c r="A63" s="212" t="s">
        <v>104</v>
      </c>
      <c r="B63" s="1" t="s">
        <v>105</v>
      </c>
      <c r="C63" s="498">
        <v>0</v>
      </c>
      <c r="D63" s="403">
        <v>0</v>
      </c>
      <c r="E63" s="402">
        <v>0</v>
      </c>
      <c r="F63" s="404">
        <v>0</v>
      </c>
      <c r="G63" s="403">
        <v>0</v>
      </c>
      <c r="H63" s="220">
        <v>0</v>
      </c>
      <c r="I63" s="402">
        <v>0</v>
      </c>
      <c r="J63" s="403">
        <v>0</v>
      </c>
      <c r="K63" s="404">
        <v>0</v>
      </c>
      <c r="L63" s="480">
        <v>0</v>
      </c>
      <c r="M63" s="403">
        <v>0</v>
      </c>
      <c r="N63" s="402">
        <v>0</v>
      </c>
      <c r="O63" s="223">
        <f t="shared" si="0"/>
        <v>0</v>
      </c>
    </row>
    <row r="64" spans="1:304" s="238" customFormat="1" x14ac:dyDescent="0.25">
      <c r="A64" s="212" t="s">
        <v>106</v>
      </c>
      <c r="B64" s="1" t="s">
        <v>107</v>
      </c>
      <c r="C64" s="405">
        <v>8331227.7400000002</v>
      </c>
      <c r="D64" s="403">
        <v>8922604.6300000008</v>
      </c>
      <c r="E64" s="402">
        <v>8271375.4400000004</v>
      </c>
      <c r="F64" s="403">
        <v>8248655.3300000001</v>
      </c>
      <c r="G64" s="403">
        <v>8275446.1100000003</v>
      </c>
      <c r="H64" s="404">
        <v>8184227.5</v>
      </c>
      <c r="I64" s="402">
        <v>8202608.4299999997</v>
      </c>
      <c r="J64" s="403">
        <v>8182468.25</v>
      </c>
      <c r="K64" s="404">
        <v>8158900.7999999998</v>
      </c>
      <c r="L64" s="404">
        <v>8184632.9500000002</v>
      </c>
      <c r="M64" s="403">
        <v>8220313.8300000001</v>
      </c>
      <c r="N64" s="402">
        <v>8144834.5300000003</v>
      </c>
      <c r="O64" s="223">
        <f t="shared" si="0"/>
        <v>99327295.540000007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</row>
    <row r="65" spans="1:16" x14ac:dyDescent="0.25">
      <c r="A65" s="212" t="s">
        <v>108</v>
      </c>
      <c r="B65" s="1" t="s">
        <v>109</v>
      </c>
      <c r="C65" s="498">
        <v>0</v>
      </c>
      <c r="D65" s="403">
        <v>0</v>
      </c>
      <c r="E65" s="402">
        <v>0</v>
      </c>
      <c r="F65" s="438">
        <v>0</v>
      </c>
      <c r="G65" s="404">
        <v>0</v>
      </c>
      <c r="H65" s="402">
        <v>0</v>
      </c>
      <c r="I65" s="402">
        <v>0</v>
      </c>
      <c r="J65" s="403">
        <v>0</v>
      </c>
      <c r="K65" s="404">
        <v>0</v>
      </c>
      <c r="L65" s="404">
        <v>0</v>
      </c>
      <c r="M65" s="403">
        <v>0</v>
      </c>
      <c r="N65" s="402">
        <v>0</v>
      </c>
      <c r="O65" s="223">
        <f t="shared" si="0"/>
        <v>0</v>
      </c>
    </row>
    <row r="66" spans="1:16" x14ac:dyDescent="0.25">
      <c r="A66" s="212" t="s">
        <v>110</v>
      </c>
      <c r="B66" s="1" t="s">
        <v>111</v>
      </c>
      <c r="C66" s="405">
        <v>2919288.3</v>
      </c>
      <c r="D66" s="403">
        <v>3599131.61</v>
      </c>
      <c r="E66" s="402">
        <v>2619440.62</v>
      </c>
      <c r="F66" s="403">
        <v>2555370.7999999998</v>
      </c>
      <c r="G66" s="403">
        <v>3035091.17</v>
      </c>
      <c r="H66" s="404">
        <v>2652638.04</v>
      </c>
      <c r="I66" s="402">
        <v>3959332.67</v>
      </c>
      <c r="J66" s="403">
        <v>2989651.61</v>
      </c>
      <c r="K66" s="404">
        <v>2737949.78</v>
      </c>
      <c r="L66" s="404">
        <v>3007703.74</v>
      </c>
      <c r="M66" s="403">
        <v>3812542.64</v>
      </c>
      <c r="N66" s="402">
        <v>2621480.2599999998</v>
      </c>
      <c r="O66" s="223">
        <f t="shared" si="0"/>
        <v>36509621.240000002</v>
      </c>
    </row>
    <row r="67" spans="1:16" x14ac:dyDescent="0.25">
      <c r="A67" s="212" t="s">
        <v>112</v>
      </c>
      <c r="B67" s="1" t="s">
        <v>113</v>
      </c>
      <c r="C67" s="405">
        <v>3557175.45</v>
      </c>
      <c r="D67" s="403">
        <v>4520301.7300000004</v>
      </c>
      <c r="E67" s="402">
        <v>3461914.86</v>
      </c>
      <c r="F67" s="403">
        <v>3468693.45</v>
      </c>
      <c r="G67" s="403">
        <v>4098627.1</v>
      </c>
      <c r="H67" s="404">
        <v>3298609.6</v>
      </c>
      <c r="I67" s="402">
        <v>4515137.1100000003</v>
      </c>
      <c r="J67" s="403">
        <v>3534470.5</v>
      </c>
      <c r="K67" s="404">
        <v>3529817.44</v>
      </c>
      <c r="L67" s="404">
        <v>3634861.75</v>
      </c>
      <c r="M67" s="403">
        <v>4520816.12</v>
      </c>
      <c r="N67" s="402">
        <v>3439885.44</v>
      </c>
      <c r="O67" s="223">
        <f t="shared" si="0"/>
        <v>45580310.549999997</v>
      </c>
    </row>
    <row r="68" spans="1:16" x14ac:dyDescent="0.25">
      <c r="A68" s="212" t="s">
        <v>114</v>
      </c>
      <c r="B68" s="1" t="s">
        <v>115</v>
      </c>
      <c r="C68" s="405">
        <f>329137.5+119547.71</f>
        <v>448685.21</v>
      </c>
      <c r="D68" s="403">
        <f>195340.87+304354.92</f>
        <v>499695.79</v>
      </c>
      <c r="E68" s="402">
        <f>165176.79-161441.54</f>
        <v>3735.25</v>
      </c>
      <c r="F68" s="405">
        <f>299391.17+136653.89</f>
        <v>436045.06</v>
      </c>
      <c r="G68" s="403">
        <f>170284.34+286565.09</f>
        <v>456849.43000000005</v>
      </c>
      <c r="H68" s="404">
        <f>-438403.97+148421.22</f>
        <v>-289982.75</v>
      </c>
      <c r="I68" s="402">
        <f>618486.59+186038.07</f>
        <v>804524.65999999992</v>
      </c>
      <c r="J68" s="403">
        <f>154586.76+327839.75</f>
        <v>482426.51</v>
      </c>
      <c r="K68" s="404">
        <f>177442.3-306280</f>
        <v>-128837.70000000001</v>
      </c>
      <c r="L68" s="404">
        <f>316242.7+133405.2</f>
        <v>449647.9</v>
      </c>
      <c r="M68" s="403">
        <f>316601.45+158356.32</f>
        <v>474957.77</v>
      </c>
      <c r="N68" s="402">
        <v>292543.12</v>
      </c>
      <c r="O68" s="223">
        <f t="shared" si="0"/>
        <v>3930290.25</v>
      </c>
      <c r="P68" s="85"/>
    </row>
    <row r="69" spans="1:16" x14ac:dyDescent="0.25">
      <c r="A69" s="212" t="s">
        <v>116</v>
      </c>
      <c r="B69" s="1" t="s">
        <v>117</v>
      </c>
      <c r="C69" s="405">
        <v>63386.82</v>
      </c>
      <c r="D69" s="403">
        <v>84192.92</v>
      </c>
      <c r="E69" s="402">
        <v>52976.62</v>
      </c>
      <c r="F69" s="403">
        <v>51510.75</v>
      </c>
      <c r="G69" s="403">
        <v>62841.37</v>
      </c>
      <c r="H69" s="404">
        <v>62532.12</v>
      </c>
      <c r="I69" s="402">
        <v>66811.03</v>
      </c>
      <c r="J69" s="403">
        <v>58932.63</v>
      </c>
      <c r="K69" s="404">
        <v>78381.710000000006</v>
      </c>
      <c r="L69" s="404">
        <v>72117.69</v>
      </c>
      <c r="M69" s="403">
        <v>102201.88</v>
      </c>
      <c r="N69" s="402">
        <v>61096.77</v>
      </c>
      <c r="O69" s="223">
        <f t="shared" si="0"/>
        <v>816982.30999999994</v>
      </c>
      <c r="P69" s="85"/>
    </row>
    <row r="70" spans="1:16" x14ac:dyDescent="0.25">
      <c r="A70" s="212" t="s">
        <v>118</v>
      </c>
      <c r="B70" s="1" t="s">
        <v>119</v>
      </c>
      <c r="C70" s="405">
        <v>11184853.390000001</v>
      </c>
      <c r="D70" s="403">
        <v>11081742.27</v>
      </c>
      <c r="E70" s="402">
        <v>11515195.640000001</v>
      </c>
      <c r="F70" s="403">
        <v>14978066.73</v>
      </c>
      <c r="G70" s="403">
        <v>12412824.02</v>
      </c>
      <c r="H70" s="407">
        <v>12036945.859999999</v>
      </c>
      <c r="I70" s="402">
        <v>15030760.449999999</v>
      </c>
      <c r="J70" s="405">
        <v>12753638.699999999</v>
      </c>
      <c r="K70" s="404">
        <v>14022200.439999999</v>
      </c>
      <c r="L70" s="404">
        <v>17096640.859999999</v>
      </c>
      <c r="M70" s="403">
        <v>13501973.939999999</v>
      </c>
      <c r="N70" s="402">
        <v>16728499.32</v>
      </c>
      <c r="O70" s="223">
        <f t="shared" ref="O70:O99" si="1">SUM(C70:N70)</f>
        <v>162343341.62</v>
      </c>
      <c r="P70" s="85"/>
    </row>
    <row r="71" spans="1:16" x14ac:dyDescent="0.25">
      <c r="A71" s="212" t="s">
        <v>120</v>
      </c>
      <c r="B71" s="1" t="s">
        <v>121</v>
      </c>
      <c r="C71" s="498">
        <v>0</v>
      </c>
      <c r="D71" s="403">
        <v>0</v>
      </c>
      <c r="E71" s="402">
        <v>0</v>
      </c>
      <c r="F71" s="438">
        <v>0</v>
      </c>
      <c r="G71" s="403">
        <v>0</v>
      </c>
      <c r="H71" s="402">
        <v>0</v>
      </c>
      <c r="I71" s="402">
        <v>0</v>
      </c>
      <c r="J71" s="403">
        <v>0</v>
      </c>
      <c r="K71" s="404">
        <v>0</v>
      </c>
      <c r="L71" s="407">
        <v>0</v>
      </c>
      <c r="M71" s="403">
        <v>0</v>
      </c>
      <c r="N71" s="402">
        <v>0</v>
      </c>
      <c r="O71" s="223">
        <f t="shared" si="1"/>
        <v>0</v>
      </c>
      <c r="P71" s="85"/>
    </row>
    <row r="72" spans="1:16" x14ac:dyDescent="0.25">
      <c r="A72" s="212" t="s">
        <v>122</v>
      </c>
      <c r="B72" s="516" t="s">
        <v>123</v>
      </c>
      <c r="C72" s="405">
        <v>19967</v>
      </c>
      <c r="D72" s="403">
        <v>26457.119999999999</v>
      </c>
      <c r="E72" s="402">
        <v>28601.7</v>
      </c>
      <c r="F72" s="403">
        <v>29436</v>
      </c>
      <c r="G72" s="403">
        <v>53134.43</v>
      </c>
      <c r="H72" s="404">
        <v>76259.759999999995</v>
      </c>
      <c r="I72" s="402">
        <v>71170.259999999995</v>
      </c>
      <c r="J72" s="403">
        <v>68274.399999999994</v>
      </c>
      <c r="K72" s="404">
        <v>71258.850000000006</v>
      </c>
      <c r="L72" s="404">
        <v>88220.63</v>
      </c>
      <c r="M72" s="403">
        <v>87361.97</v>
      </c>
      <c r="N72" s="402">
        <v>83779.02</v>
      </c>
      <c r="O72" s="223">
        <f t="shared" si="1"/>
        <v>703921.14</v>
      </c>
      <c r="P72" s="85"/>
    </row>
    <row r="73" spans="1:16" x14ac:dyDescent="0.25">
      <c r="A73" s="212" t="s">
        <v>124</v>
      </c>
      <c r="B73" s="516" t="s">
        <v>125</v>
      </c>
      <c r="C73" s="405">
        <v>83501.179999999993</v>
      </c>
      <c r="D73" s="403">
        <v>105106.69</v>
      </c>
      <c r="E73" s="402">
        <v>71603.41</v>
      </c>
      <c r="F73" s="403">
        <v>91848.320000000007</v>
      </c>
      <c r="G73" s="403">
        <v>103885.17</v>
      </c>
      <c r="H73" s="404">
        <v>70558.039999999994</v>
      </c>
      <c r="I73" s="402">
        <v>78561.94</v>
      </c>
      <c r="J73" s="403">
        <v>83739.62</v>
      </c>
      <c r="K73" s="404">
        <v>187403.26</v>
      </c>
      <c r="L73" s="404">
        <v>114253.06</v>
      </c>
      <c r="M73" s="403">
        <v>133692.92000000001</v>
      </c>
      <c r="N73" s="402">
        <v>99296.55</v>
      </c>
      <c r="O73" s="223">
        <f t="shared" si="1"/>
        <v>1223450.1599999999</v>
      </c>
    </row>
    <row r="74" spans="1:16" x14ac:dyDescent="0.25">
      <c r="A74" s="212" t="s">
        <v>126</v>
      </c>
      <c r="B74" s="516" t="s">
        <v>127</v>
      </c>
      <c r="C74" s="405">
        <v>51862.89</v>
      </c>
      <c r="D74" s="403">
        <v>44376.76</v>
      </c>
      <c r="E74" s="402">
        <v>40271.83</v>
      </c>
      <c r="F74" s="403">
        <v>41882.43</v>
      </c>
      <c r="G74" s="403">
        <v>48337.24</v>
      </c>
      <c r="H74" s="404">
        <v>43977.97</v>
      </c>
      <c r="I74" s="402">
        <v>31958.99</v>
      </c>
      <c r="J74" s="403">
        <v>12392.9</v>
      </c>
      <c r="K74" s="404">
        <v>164081</v>
      </c>
      <c r="L74" s="404">
        <v>47727.86</v>
      </c>
      <c r="M74" s="403">
        <v>75417.73</v>
      </c>
      <c r="N74" s="402">
        <v>55462.33</v>
      </c>
      <c r="O74" s="223">
        <f t="shared" si="1"/>
        <v>657749.92999999993</v>
      </c>
    </row>
    <row r="75" spans="1:16" x14ac:dyDescent="0.25">
      <c r="A75" s="218" t="s">
        <v>313</v>
      </c>
      <c r="B75" s="516" t="s">
        <v>314</v>
      </c>
      <c r="C75" s="405">
        <v>1062798.27</v>
      </c>
      <c r="D75" s="403">
        <v>1391308.25</v>
      </c>
      <c r="E75" s="402">
        <v>1041177.74</v>
      </c>
      <c r="F75" s="403">
        <v>1081051.8700000001</v>
      </c>
      <c r="G75" s="403">
        <v>1207866.96</v>
      </c>
      <c r="H75" s="404">
        <v>996493.21</v>
      </c>
      <c r="I75" s="402">
        <v>1227368.8799999999</v>
      </c>
      <c r="J75" s="405">
        <v>1368005.09</v>
      </c>
      <c r="K75" s="404">
        <v>1325723.83</v>
      </c>
      <c r="L75" s="404">
        <v>1224473.31</v>
      </c>
      <c r="M75" s="403">
        <v>1661365.57</v>
      </c>
      <c r="N75" s="402">
        <v>1243293.19</v>
      </c>
      <c r="O75" s="223">
        <f t="shared" si="1"/>
        <v>14830926.17</v>
      </c>
    </row>
    <row r="76" spans="1:16" x14ac:dyDescent="0.25">
      <c r="A76" s="218" t="s">
        <v>340</v>
      </c>
      <c r="B76" s="516" t="s">
        <v>341</v>
      </c>
      <c r="C76" s="405">
        <v>0</v>
      </c>
      <c r="D76" s="403">
        <v>0</v>
      </c>
      <c r="E76" s="402">
        <v>400</v>
      </c>
      <c r="F76" s="438">
        <v>240</v>
      </c>
      <c r="G76" s="397">
        <v>280</v>
      </c>
      <c r="H76" s="220">
        <v>160</v>
      </c>
      <c r="I76" s="402">
        <v>240</v>
      </c>
      <c r="J76" s="403">
        <v>320</v>
      </c>
      <c r="K76" s="404">
        <v>518.79</v>
      </c>
      <c r="L76" s="404">
        <v>1115.8</v>
      </c>
      <c r="M76" s="403">
        <v>240</v>
      </c>
      <c r="N76" s="402">
        <v>0</v>
      </c>
      <c r="O76" s="223">
        <f t="shared" si="1"/>
        <v>3514.59</v>
      </c>
    </row>
    <row r="77" spans="1:16" x14ac:dyDescent="0.25">
      <c r="A77" s="218" t="s">
        <v>749</v>
      </c>
      <c r="B77" s="517">
        <v>70</v>
      </c>
      <c r="C77" s="405">
        <v>400063.4</v>
      </c>
      <c r="D77" s="405">
        <v>480570.9</v>
      </c>
      <c r="E77" s="402">
        <v>301168.69</v>
      </c>
      <c r="F77" s="462">
        <v>361437.68</v>
      </c>
      <c r="G77" s="407">
        <v>451713.69</v>
      </c>
      <c r="H77" s="407">
        <v>397243.19</v>
      </c>
      <c r="I77" s="402">
        <v>462614.57</v>
      </c>
      <c r="J77" s="405">
        <v>464926.24</v>
      </c>
      <c r="K77" s="477">
        <v>452462.45</v>
      </c>
      <c r="L77" s="407">
        <v>537769.07999999996</v>
      </c>
      <c r="M77" s="405">
        <v>596303.01</v>
      </c>
      <c r="N77" s="402">
        <v>423661.74</v>
      </c>
      <c r="O77" s="223">
        <f t="shared" si="1"/>
        <v>5329934.6399999997</v>
      </c>
    </row>
    <row r="78" spans="1:16" x14ac:dyDescent="0.25">
      <c r="A78" s="218" t="s">
        <v>774</v>
      </c>
      <c r="B78" s="517">
        <v>71</v>
      </c>
      <c r="C78" s="405">
        <v>59.6</v>
      </c>
      <c r="D78" s="405">
        <v>59.6</v>
      </c>
      <c r="E78" s="402">
        <v>87.58</v>
      </c>
      <c r="F78" s="462">
        <v>134.38999999999999</v>
      </c>
      <c r="G78" s="407">
        <v>0</v>
      </c>
      <c r="H78" s="407">
        <v>59.6</v>
      </c>
      <c r="I78" s="402">
        <v>2068.77</v>
      </c>
      <c r="J78" s="405">
        <v>2079.27</v>
      </c>
      <c r="K78" s="477">
        <v>216.48</v>
      </c>
      <c r="L78" s="407">
        <v>69.3</v>
      </c>
      <c r="M78" s="405">
        <v>59.6</v>
      </c>
      <c r="N78" s="402">
        <v>59.6</v>
      </c>
      <c r="O78" s="223">
        <f t="shared" si="1"/>
        <v>4953.79</v>
      </c>
    </row>
    <row r="79" spans="1:16" x14ac:dyDescent="0.25">
      <c r="A79" s="212" t="s">
        <v>128</v>
      </c>
      <c r="B79" s="1" t="s">
        <v>129</v>
      </c>
      <c r="C79" s="405">
        <v>314920.59000000003</v>
      </c>
      <c r="D79" s="403">
        <v>466531.83</v>
      </c>
      <c r="E79" s="402">
        <v>435845.78</v>
      </c>
      <c r="F79" s="403">
        <v>334911.19</v>
      </c>
      <c r="G79" s="404">
        <v>428631.54</v>
      </c>
      <c r="H79" s="404">
        <v>323945.43</v>
      </c>
      <c r="I79" s="402">
        <v>345833.88</v>
      </c>
      <c r="J79" s="405">
        <v>377286.08</v>
      </c>
      <c r="K79" s="404">
        <v>456475.08</v>
      </c>
      <c r="L79" s="404">
        <v>415944.34</v>
      </c>
      <c r="M79" s="405">
        <v>519829.59</v>
      </c>
      <c r="N79" s="402">
        <v>511223.44</v>
      </c>
      <c r="O79" s="223">
        <f t="shared" si="1"/>
        <v>4931378.7700000005</v>
      </c>
    </row>
    <row r="80" spans="1:16" x14ac:dyDescent="0.25">
      <c r="A80" s="212" t="s">
        <v>342</v>
      </c>
      <c r="B80" s="1" t="s">
        <v>356</v>
      </c>
      <c r="C80" s="405">
        <v>0</v>
      </c>
      <c r="D80" s="403">
        <v>0</v>
      </c>
      <c r="E80" s="402">
        <v>0</v>
      </c>
      <c r="F80" s="414">
        <v>0</v>
      </c>
      <c r="G80" s="414">
        <v>0</v>
      </c>
      <c r="H80" s="414">
        <v>0</v>
      </c>
      <c r="I80" s="402">
        <v>0</v>
      </c>
      <c r="J80" s="403">
        <v>0</v>
      </c>
      <c r="K80" s="404">
        <v>0</v>
      </c>
      <c r="L80" s="404">
        <v>0</v>
      </c>
      <c r="M80" s="414">
        <v>0</v>
      </c>
      <c r="N80" s="402">
        <v>0</v>
      </c>
      <c r="O80" s="223">
        <f t="shared" si="1"/>
        <v>0</v>
      </c>
    </row>
    <row r="81" spans="1:989" x14ac:dyDescent="0.25">
      <c r="A81" s="212" t="s">
        <v>130</v>
      </c>
      <c r="B81" s="1" t="s">
        <v>131</v>
      </c>
      <c r="C81" s="405">
        <v>1953421.95</v>
      </c>
      <c r="D81" s="403">
        <v>2556027.0299999998</v>
      </c>
      <c r="E81" s="404">
        <v>2174915.94</v>
      </c>
      <c r="F81" s="403">
        <v>2154351.4500000002</v>
      </c>
      <c r="G81" s="404">
        <v>2811496.19</v>
      </c>
      <c r="H81" s="404">
        <v>2004600.23</v>
      </c>
      <c r="I81" s="403">
        <v>3001450.19</v>
      </c>
      <c r="J81" s="405">
        <v>700101.99</v>
      </c>
      <c r="K81" s="404">
        <v>2835497.79</v>
      </c>
      <c r="L81" s="404">
        <v>2758990.78</v>
      </c>
      <c r="M81" s="403">
        <v>3217053.01</v>
      </c>
      <c r="N81" s="403">
        <v>13661699.130000001</v>
      </c>
      <c r="O81" s="223">
        <f t="shared" si="1"/>
        <v>39829605.68</v>
      </c>
    </row>
    <row r="82" spans="1:989" s="113" customFormat="1" x14ac:dyDescent="0.25">
      <c r="A82" s="213" t="s">
        <v>132</v>
      </c>
      <c r="B82" s="100" t="s">
        <v>133</v>
      </c>
      <c r="C82" s="499">
        <v>0</v>
      </c>
      <c r="D82" s="99">
        <v>0</v>
      </c>
      <c r="E82" s="99">
        <v>0</v>
      </c>
      <c r="F82" s="439">
        <v>0</v>
      </c>
      <c r="G82" s="396">
        <v>0</v>
      </c>
      <c r="H82" s="396">
        <v>0</v>
      </c>
      <c r="I82" s="450">
        <v>0</v>
      </c>
      <c r="J82" s="455">
        <v>0</v>
      </c>
      <c r="K82" s="450">
        <v>0</v>
      </c>
      <c r="L82" s="450">
        <v>0</v>
      </c>
      <c r="M82" s="450">
        <v>0</v>
      </c>
      <c r="N82" s="589">
        <v>0</v>
      </c>
      <c r="O82" s="476">
        <f t="shared" si="1"/>
        <v>0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</row>
    <row r="83" spans="1:989" s="113" customFormat="1" x14ac:dyDescent="0.25">
      <c r="A83" s="213" t="s">
        <v>393</v>
      </c>
      <c r="B83" s="100" t="s">
        <v>135</v>
      </c>
      <c r="C83" s="499">
        <v>0</v>
      </c>
      <c r="D83" s="99">
        <v>0</v>
      </c>
      <c r="E83" s="99">
        <v>0</v>
      </c>
      <c r="F83" s="439">
        <v>0</v>
      </c>
      <c r="G83" s="396">
        <v>0</v>
      </c>
      <c r="H83" s="396">
        <v>0</v>
      </c>
      <c r="I83" s="450">
        <v>0</v>
      </c>
      <c r="J83" s="455">
        <v>0</v>
      </c>
      <c r="K83" s="450">
        <v>0</v>
      </c>
      <c r="L83" s="450">
        <v>0</v>
      </c>
      <c r="M83" s="450">
        <v>0</v>
      </c>
      <c r="N83" s="589">
        <v>0</v>
      </c>
      <c r="O83" s="476">
        <f t="shared" si="1"/>
        <v>0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</row>
    <row r="84" spans="1:989" x14ac:dyDescent="0.25">
      <c r="A84" s="212" t="s">
        <v>136</v>
      </c>
      <c r="B84" s="1" t="s">
        <v>137</v>
      </c>
      <c r="C84" s="405">
        <v>363365.58</v>
      </c>
      <c r="D84" s="414">
        <v>531813.77</v>
      </c>
      <c r="E84" s="402">
        <v>389717.24</v>
      </c>
      <c r="F84" s="414">
        <v>452554.4</v>
      </c>
      <c r="G84" s="414">
        <v>500253.72</v>
      </c>
      <c r="H84" s="404">
        <v>399435.86</v>
      </c>
      <c r="I84" s="402">
        <v>587565.98</v>
      </c>
      <c r="J84" s="403">
        <v>745471.68</v>
      </c>
      <c r="K84" s="404">
        <v>582413.81999999995</v>
      </c>
      <c r="L84" s="404">
        <v>546583.22</v>
      </c>
      <c r="M84" s="414">
        <v>650597.09</v>
      </c>
      <c r="N84" s="403">
        <v>474841.38</v>
      </c>
      <c r="O84" s="223">
        <f t="shared" si="1"/>
        <v>6224613.7399999993</v>
      </c>
    </row>
    <row r="85" spans="1:989" x14ac:dyDescent="0.25">
      <c r="A85" s="212" t="s">
        <v>760</v>
      </c>
      <c r="B85" s="1" t="s">
        <v>761</v>
      </c>
      <c r="C85" s="498">
        <v>0</v>
      </c>
      <c r="D85" s="403">
        <v>0</v>
      </c>
      <c r="E85" s="402">
        <v>0</v>
      </c>
      <c r="F85" s="438">
        <v>0</v>
      </c>
      <c r="G85" s="403">
        <v>0</v>
      </c>
      <c r="H85" s="402">
        <v>0</v>
      </c>
      <c r="I85" s="402">
        <v>0</v>
      </c>
      <c r="J85" s="403">
        <v>0</v>
      </c>
      <c r="K85" s="407">
        <v>0</v>
      </c>
      <c r="L85" s="404">
        <v>0</v>
      </c>
      <c r="M85" s="403">
        <v>0</v>
      </c>
      <c r="N85" s="403">
        <v>0</v>
      </c>
      <c r="O85" s="223">
        <f t="shared" si="1"/>
        <v>0</v>
      </c>
    </row>
    <row r="86" spans="1:989" x14ac:dyDescent="0.25">
      <c r="A86" s="212" t="s">
        <v>339</v>
      </c>
      <c r="B86" s="1" t="s">
        <v>317</v>
      </c>
      <c r="C86" s="405">
        <v>187974.13</v>
      </c>
      <c r="D86" s="403">
        <v>333613.5</v>
      </c>
      <c r="E86" s="402">
        <v>239266.38</v>
      </c>
      <c r="F86" s="403">
        <v>234700.48</v>
      </c>
      <c r="G86" s="403">
        <v>287649.73</v>
      </c>
      <c r="H86" s="404">
        <v>293369.7</v>
      </c>
      <c r="I86" s="402">
        <v>223541.23</v>
      </c>
      <c r="J86" s="403">
        <v>346379.71</v>
      </c>
      <c r="K86" s="404">
        <v>303339.58</v>
      </c>
      <c r="L86" s="404">
        <v>248347.58</v>
      </c>
      <c r="M86" s="405">
        <v>404758.1</v>
      </c>
      <c r="N86" s="402">
        <v>272996.07</v>
      </c>
      <c r="O86" s="223">
        <f t="shared" si="1"/>
        <v>3375936.19</v>
      </c>
    </row>
    <row r="87" spans="1:989" x14ac:dyDescent="0.25">
      <c r="A87" s="212" t="s">
        <v>316</v>
      </c>
      <c r="B87" s="1" t="s">
        <v>315</v>
      </c>
      <c r="C87" s="405">
        <v>68018.320000000007</v>
      </c>
      <c r="D87" s="403">
        <v>76574.64</v>
      </c>
      <c r="E87" s="402">
        <v>48969.34</v>
      </c>
      <c r="F87" s="403">
        <v>58872.77</v>
      </c>
      <c r="G87" s="403">
        <v>97858.89</v>
      </c>
      <c r="H87" s="404">
        <v>58852.22</v>
      </c>
      <c r="I87" s="402">
        <v>80043.100000000006</v>
      </c>
      <c r="J87" s="403">
        <v>50710.16</v>
      </c>
      <c r="K87" s="404">
        <v>49174.27</v>
      </c>
      <c r="L87" s="404">
        <v>63789.09</v>
      </c>
      <c r="M87" s="405">
        <v>71935.95</v>
      </c>
      <c r="N87" s="402">
        <v>67743.179999999993</v>
      </c>
      <c r="O87" s="223">
        <f t="shared" si="1"/>
        <v>792541.92999999993</v>
      </c>
    </row>
    <row r="88" spans="1:989" x14ac:dyDescent="0.25">
      <c r="A88" s="212" t="s">
        <v>138</v>
      </c>
      <c r="B88" s="1" t="s">
        <v>139</v>
      </c>
      <c r="C88" s="405">
        <v>3483.51</v>
      </c>
      <c r="D88" s="405">
        <v>8039.42</v>
      </c>
      <c r="E88" s="402">
        <v>12269.06</v>
      </c>
      <c r="F88" s="403">
        <v>15202.31</v>
      </c>
      <c r="G88" s="403">
        <v>22896.97</v>
      </c>
      <c r="H88" s="404">
        <v>14079.65</v>
      </c>
      <c r="I88" s="402">
        <v>12731.77</v>
      </c>
      <c r="J88" s="403">
        <v>5914.9</v>
      </c>
      <c r="K88" s="404">
        <v>22005.81</v>
      </c>
      <c r="L88" s="404">
        <v>20119.78</v>
      </c>
      <c r="M88" s="405">
        <v>16151.83</v>
      </c>
      <c r="N88" s="402">
        <v>11170.48</v>
      </c>
      <c r="O88" s="223">
        <f t="shared" si="1"/>
        <v>164065.49</v>
      </c>
    </row>
    <row r="89" spans="1:989" x14ac:dyDescent="0.25">
      <c r="A89" s="212" t="s">
        <v>348</v>
      </c>
      <c r="B89" s="1" t="s">
        <v>351</v>
      </c>
      <c r="C89" s="405">
        <v>4415.16</v>
      </c>
      <c r="D89" s="403">
        <v>4890</v>
      </c>
      <c r="E89" s="402">
        <v>4698.8900000000003</v>
      </c>
      <c r="F89" s="403">
        <v>4423.59</v>
      </c>
      <c r="G89" s="403">
        <v>7080.74</v>
      </c>
      <c r="H89" s="404">
        <v>6565.63</v>
      </c>
      <c r="I89" s="402">
        <v>5348.28</v>
      </c>
      <c r="J89" s="403">
        <v>3939.22</v>
      </c>
      <c r="K89" s="404">
        <v>4828.46</v>
      </c>
      <c r="L89" s="404">
        <v>3807.55</v>
      </c>
      <c r="M89" s="405">
        <v>4841.26</v>
      </c>
      <c r="N89" s="402">
        <v>2972.48</v>
      </c>
      <c r="O89" s="223">
        <f t="shared" si="1"/>
        <v>57811.260000000009</v>
      </c>
    </row>
    <row r="90" spans="1:989" x14ac:dyDescent="0.25">
      <c r="A90" s="212" t="s">
        <v>330</v>
      </c>
      <c r="B90" s="1" t="s">
        <v>331</v>
      </c>
      <c r="C90" s="405">
        <v>219.98</v>
      </c>
      <c r="D90" s="403">
        <v>0</v>
      </c>
      <c r="E90" s="402">
        <v>278.79000000000002</v>
      </c>
      <c r="F90" s="403">
        <v>307.56</v>
      </c>
      <c r="G90" s="403">
        <v>537.95000000000005</v>
      </c>
      <c r="H90" s="404">
        <v>132.4</v>
      </c>
      <c r="I90" s="402">
        <v>412.95</v>
      </c>
      <c r="J90" s="403">
        <v>87.58</v>
      </c>
      <c r="K90" s="404">
        <v>87.58</v>
      </c>
      <c r="L90" s="404">
        <v>955.91</v>
      </c>
      <c r="M90" s="405">
        <v>219.98</v>
      </c>
      <c r="N90" s="402">
        <v>219.98</v>
      </c>
      <c r="O90" s="223">
        <f t="shared" si="1"/>
        <v>3460.66</v>
      </c>
    </row>
    <row r="91" spans="1:989" x14ac:dyDescent="0.25">
      <c r="A91" s="212" t="s">
        <v>140</v>
      </c>
      <c r="B91" s="1" t="s">
        <v>141</v>
      </c>
      <c r="C91" s="405">
        <v>66768.740000000005</v>
      </c>
      <c r="D91" s="403">
        <v>87064.47</v>
      </c>
      <c r="E91" s="402">
        <v>40995.01</v>
      </c>
      <c r="F91" s="403">
        <v>39198.31</v>
      </c>
      <c r="G91" s="403">
        <v>44290.35</v>
      </c>
      <c r="H91" s="404">
        <v>43145.68</v>
      </c>
      <c r="I91" s="402">
        <v>56793.75</v>
      </c>
      <c r="J91" s="403">
        <v>59883.93</v>
      </c>
      <c r="K91" s="404">
        <v>106336.41</v>
      </c>
      <c r="L91" s="404">
        <v>72991.59</v>
      </c>
      <c r="M91" s="405">
        <v>79670.42</v>
      </c>
      <c r="N91" s="402">
        <v>64535.85</v>
      </c>
      <c r="O91" s="223">
        <f t="shared" si="1"/>
        <v>761674.51</v>
      </c>
    </row>
    <row r="92" spans="1:989" x14ac:dyDescent="0.25">
      <c r="A92" s="212" t="s">
        <v>142</v>
      </c>
      <c r="B92" s="1" t="s">
        <v>143</v>
      </c>
      <c r="C92" s="405">
        <v>370.79</v>
      </c>
      <c r="D92" s="403">
        <v>430.28</v>
      </c>
      <c r="E92" s="402">
        <v>368.84</v>
      </c>
      <c r="F92" s="403">
        <v>123.51</v>
      </c>
      <c r="G92" s="403">
        <v>207.1</v>
      </c>
      <c r="H92" s="404">
        <v>41</v>
      </c>
      <c r="I92" s="402">
        <v>0</v>
      </c>
      <c r="J92" s="403">
        <v>244.87</v>
      </c>
      <c r="K92" s="404">
        <v>250.16</v>
      </c>
      <c r="L92" s="404">
        <v>86.06</v>
      </c>
      <c r="M92" s="405">
        <v>159.09</v>
      </c>
      <c r="N92" s="402">
        <v>134.31</v>
      </c>
      <c r="O92" s="223">
        <f t="shared" si="1"/>
        <v>2416.0100000000002</v>
      </c>
    </row>
    <row r="93" spans="1:989" ht="15.75" thickBot="1" x14ac:dyDescent="0.3">
      <c r="A93" s="212" t="s">
        <v>783</v>
      </c>
      <c r="B93" s="1" t="s">
        <v>784</v>
      </c>
      <c r="C93" s="405">
        <v>1320594.6499999999</v>
      </c>
      <c r="D93" s="403">
        <v>1669584.41</v>
      </c>
      <c r="E93" s="402">
        <v>1927435.29</v>
      </c>
      <c r="F93" s="403">
        <v>2623464.52</v>
      </c>
      <c r="G93" s="403">
        <v>2283503.7200000002</v>
      </c>
      <c r="H93" s="404">
        <v>2589810.56</v>
      </c>
      <c r="I93" s="402">
        <v>2500387</v>
      </c>
      <c r="J93" s="403">
        <v>2749958.31</v>
      </c>
      <c r="K93" s="404">
        <v>2789234.4</v>
      </c>
      <c r="L93" s="404">
        <v>3088006.75</v>
      </c>
      <c r="M93" s="405">
        <v>4808527.63</v>
      </c>
      <c r="N93" s="402">
        <v>3823675.8</v>
      </c>
      <c r="O93" s="223">
        <f t="shared" si="1"/>
        <v>32174183.039999999</v>
      </c>
    </row>
    <row r="94" spans="1:989" ht="15.75" thickBot="1" x14ac:dyDescent="0.3">
      <c r="A94" s="212" t="s">
        <v>144</v>
      </c>
      <c r="B94" s="1" t="s">
        <v>145</v>
      </c>
      <c r="C94" s="405">
        <v>871437.09</v>
      </c>
      <c r="D94" s="403">
        <v>917314.79</v>
      </c>
      <c r="E94" s="404">
        <v>249639.58</v>
      </c>
      <c r="F94" s="403">
        <v>348329.37</v>
      </c>
      <c r="G94" s="403">
        <v>517924.45</v>
      </c>
      <c r="H94" s="404">
        <v>241134.73</v>
      </c>
      <c r="I94" s="402">
        <v>677167.15</v>
      </c>
      <c r="J94" s="405">
        <v>240715.35</v>
      </c>
      <c r="K94" s="404">
        <v>430859.19</v>
      </c>
      <c r="L94" s="404">
        <v>496596.56</v>
      </c>
      <c r="M94" s="405">
        <v>371874.35</v>
      </c>
      <c r="N94" s="402">
        <v>244831.59</v>
      </c>
      <c r="O94" s="223">
        <f t="shared" si="1"/>
        <v>5607824.1999999993</v>
      </c>
      <c r="S94" s="228"/>
    </row>
    <row r="95" spans="1:989" x14ac:dyDescent="0.25">
      <c r="A95" s="212" t="s">
        <v>146</v>
      </c>
      <c r="B95" s="1" t="s">
        <v>147</v>
      </c>
      <c r="C95" s="405">
        <v>60194.12</v>
      </c>
      <c r="D95" s="403">
        <v>141702.99</v>
      </c>
      <c r="E95" s="404">
        <v>22951.34</v>
      </c>
      <c r="F95" s="403">
        <v>33367.96</v>
      </c>
      <c r="G95" s="403">
        <v>10539.11</v>
      </c>
      <c r="H95" s="404">
        <v>46366.31</v>
      </c>
      <c r="I95" s="402">
        <v>81588.69</v>
      </c>
      <c r="J95" s="403">
        <v>122938.28</v>
      </c>
      <c r="K95" s="404">
        <v>3861</v>
      </c>
      <c r="L95" s="404">
        <v>85800.34</v>
      </c>
      <c r="M95" s="405">
        <v>272035.03000000003</v>
      </c>
      <c r="N95" s="402">
        <v>27379</v>
      </c>
      <c r="O95" s="223">
        <f t="shared" si="1"/>
        <v>908724.16999999993</v>
      </c>
    </row>
    <row r="96" spans="1:989" x14ac:dyDescent="0.25">
      <c r="A96" s="212" t="s">
        <v>148</v>
      </c>
      <c r="B96" s="1" t="s">
        <v>149</v>
      </c>
      <c r="C96" s="405">
        <v>76179.429999999993</v>
      </c>
      <c r="D96" s="403">
        <v>110438.27</v>
      </c>
      <c r="E96" s="404">
        <v>72632.5</v>
      </c>
      <c r="F96" s="403">
        <v>65977.179999999993</v>
      </c>
      <c r="G96" s="403">
        <v>104279.32</v>
      </c>
      <c r="H96" s="404">
        <v>73821.58</v>
      </c>
      <c r="I96" s="402">
        <v>108117.71</v>
      </c>
      <c r="J96" s="403">
        <v>160343.10999999999</v>
      </c>
      <c r="K96" s="404">
        <v>126061.09</v>
      </c>
      <c r="L96" s="404">
        <v>103128.87</v>
      </c>
      <c r="M96" s="405">
        <v>111924.38</v>
      </c>
      <c r="N96" s="402">
        <v>103256.44</v>
      </c>
      <c r="O96" s="223">
        <f t="shared" si="1"/>
        <v>1216159.8799999999</v>
      </c>
    </row>
    <row r="97" spans="1:989" x14ac:dyDescent="0.25">
      <c r="A97" s="212" t="s">
        <v>150</v>
      </c>
      <c r="B97" s="1" t="s">
        <v>151</v>
      </c>
      <c r="C97" s="498">
        <v>0</v>
      </c>
      <c r="D97" s="402">
        <v>0</v>
      </c>
      <c r="E97" s="403">
        <v>0</v>
      </c>
      <c r="F97" s="438">
        <v>0</v>
      </c>
      <c r="G97" s="95">
        <v>0</v>
      </c>
      <c r="H97" s="72">
        <v>0</v>
      </c>
      <c r="I97" s="402">
        <v>0</v>
      </c>
      <c r="J97" s="403">
        <v>0</v>
      </c>
      <c r="K97" s="404">
        <v>0</v>
      </c>
      <c r="L97" s="407">
        <v>0</v>
      </c>
      <c r="M97" s="72">
        <v>0</v>
      </c>
      <c r="N97" s="401">
        <v>0</v>
      </c>
      <c r="O97" s="223">
        <f t="shared" si="1"/>
        <v>0</v>
      </c>
    </row>
    <row r="98" spans="1:989" x14ac:dyDescent="0.25">
      <c r="A98" s="212" t="s">
        <v>152</v>
      </c>
      <c r="B98" s="1" t="s">
        <v>153</v>
      </c>
      <c r="C98" s="498">
        <v>0</v>
      </c>
      <c r="D98" s="402">
        <v>0</v>
      </c>
      <c r="E98" s="403">
        <v>0</v>
      </c>
      <c r="F98" s="438">
        <v>0</v>
      </c>
      <c r="G98" s="95">
        <v>0</v>
      </c>
      <c r="H98" s="72">
        <v>0</v>
      </c>
      <c r="I98" s="402">
        <v>0</v>
      </c>
      <c r="J98" s="403">
        <v>0</v>
      </c>
      <c r="K98" s="95">
        <v>0</v>
      </c>
      <c r="L98" s="407">
        <v>0</v>
      </c>
      <c r="M98" s="72">
        <v>0</v>
      </c>
      <c r="N98" s="401">
        <v>0</v>
      </c>
      <c r="O98" s="223">
        <f t="shared" si="1"/>
        <v>0</v>
      </c>
    </row>
    <row r="99" spans="1:989" s="238" customFormat="1" ht="15.75" thickBot="1" x14ac:dyDescent="0.3">
      <c r="A99" s="214" t="s">
        <v>154</v>
      </c>
      <c r="B99" s="219" t="s">
        <v>155</v>
      </c>
      <c r="C99" s="498">
        <v>458267965.20999998</v>
      </c>
      <c r="D99" s="562">
        <v>803450395.37</v>
      </c>
      <c r="E99" s="563">
        <v>477980194.94</v>
      </c>
      <c r="F99" s="531">
        <v>608374507.70000005</v>
      </c>
      <c r="G99" s="564">
        <v>848958100.04999995</v>
      </c>
      <c r="H99" s="563">
        <v>482547630.56</v>
      </c>
      <c r="I99" s="564">
        <v>493909553.37</v>
      </c>
      <c r="J99" s="564">
        <v>869249752.85000002</v>
      </c>
      <c r="K99" s="563">
        <v>500969206.80000001</v>
      </c>
      <c r="L99" s="563">
        <v>609517976.88999999</v>
      </c>
      <c r="M99" s="564">
        <v>834502971.12</v>
      </c>
      <c r="N99" s="564">
        <v>592260491.04999995</v>
      </c>
      <c r="O99" s="482">
        <f t="shared" si="1"/>
        <v>7579988745.9100008</v>
      </c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</row>
    <row r="100" spans="1:989" s="238" customFormat="1" ht="15.75" thickBot="1" x14ac:dyDescent="0.3">
      <c r="A100" s="28"/>
      <c r="B100" s="237"/>
      <c r="C100" s="503">
        <f>SUM(C2:C99)</f>
        <v>863306062.98999977</v>
      </c>
      <c r="D100" s="503">
        <f>SUM(D2:D99)</f>
        <v>1276630736.6000001</v>
      </c>
      <c r="E100" s="408">
        <f t="shared" ref="E100:N100" si="2">SUM(E2:E99)</f>
        <v>875338351.90999997</v>
      </c>
      <c r="F100" s="408">
        <f t="shared" si="2"/>
        <v>1347578813.4000001</v>
      </c>
      <c r="G100" s="408">
        <f t="shared" si="2"/>
        <v>1344529227.4700003</v>
      </c>
      <c r="H100" s="408">
        <f>SUM(H2:H99)</f>
        <v>908939442.57000017</v>
      </c>
      <c r="I100" s="408">
        <f t="shared" si="2"/>
        <v>971849448.89999998</v>
      </c>
      <c r="J100" s="408">
        <f t="shared" si="2"/>
        <v>1295648266.55</v>
      </c>
      <c r="K100" s="408">
        <f t="shared" si="2"/>
        <v>926178874.43000007</v>
      </c>
      <c r="L100" s="408">
        <f t="shared" si="2"/>
        <v>1048128723.6299999</v>
      </c>
      <c r="M100" s="408">
        <f t="shared" si="2"/>
        <v>1352401877.9099998</v>
      </c>
      <c r="N100" s="590">
        <f t="shared" si="2"/>
        <v>1061804454.02</v>
      </c>
      <c r="O100" s="565">
        <f t="shared" ref="O100:O115" si="3">SUM(C100:N100)</f>
        <v>13272334280.379999</v>
      </c>
      <c r="P100" s="85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</row>
    <row r="101" spans="1:989" ht="15.75" thickBot="1" x14ac:dyDescent="0.3">
      <c r="A101" s="28" t="s">
        <v>603</v>
      </c>
      <c r="B101" s="237"/>
      <c r="C101" s="585"/>
      <c r="D101" s="566"/>
      <c r="E101" s="567"/>
      <c r="F101" s="567"/>
      <c r="G101" s="567"/>
      <c r="H101" s="567"/>
      <c r="I101" s="567"/>
      <c r="J101" s="567"/>
      <c r="K101" s="567"/>
      <c r="L101" s="567"/>
      <c r="M101" s="567"/>
      <c r="N101" s="591"/>
      <c r="O101" s="567"/>
      <c r="P101" s="85"/>
    </row>
    <row r="102" spans="1:989" x14ac:dyDescent="0.25">
      <c r="A102" s="239" t="s">
        <v>156</v>
      </c>
      <c r="B102" s="211" t="s">
        <v>157</v>
      </c>
      <c r="C102" s="584" t="s">
        <v>799</v>
      </c>
      <c r="D102" s="496">
        <v>0</v>
      </c>
      <c r="E102" s="496">
        <v>0</v>
      </c>
      <c r="F102" s="438">
        <v>0</v>
      </c>
      <c r="G102" s="497">
        <v>0</v>
      </c>
      <c r="H102" s="496">
        <v>0</v>
      </c>
      <c r="I102" s="497">
        <v>0</v>
      </c>
      <c r="J102" s="497">
        <v>0</v>
      </c>
      <c r="K102" s="497">
        <v>0</v>
      </c>
      <c r="L102" s="497">
        <v>0</v>
      </c>
      <c r="M102" s="496">
        <v>0</v>
      </c>
      <c r="N102" s="592">
        <v>0</v>
      </c>
      <c r="O102" s="496">
        <f t="shared" si="3"/>
        <v>0</v>
      </c>
    </row>
    <row r="103" spans="1:989" x14ac:dyDescent="0.25">
      <c r="A103" s="212" t="s">
        <v>158</v>
      </c>
      <c r="B103" s="87"/>
      <c r="C103" s="500">
        <v>0</v>
      </c>
      <c r="D103" s="223">
        <v>0</v>
      </c>
      <c r="E103" s="496">
        <v>0</v>
      </c>
      <c r="F103" s="438">
        <v>0</v>
      </c>
      <c r="G103" s="497">
        <v>0</v>
      </c>
      <c r="H103" s="496">
        <v>0</v>
      </c>
      <c r="I103" s="497">
        <v>0</v>
      </c>
      <c r="J103" s="497">
        <v>0</v>
      </c>
      <c r="K103" s="497">
        <v>0</v>
      </c>
      <c r="L103" s="497">
        <v>0</v>
      </c>
      <c r="M103" s="496">
        <v>0</v>
      </c>
      <c r="N103" s="592">
        <v>0</v>
      </c>
      <c r="O103" s="223">
        <f t="shared" si="3"/>
        <v>0</v>
      </c>
    </row>
    <row r="104" spans="1:989" x14ac:dyDescent="0.25">
      <c r="A104" s="212" t="s">
        <v>745</v>
      </c>
      <c r="B104" s="224"/>
      <c r="C104" s="501">
        <v>472440.3</v>
      </c>
      <c r="D104" s="220">
        <v>598079.30000000005</v>
      </c>
      <c r="E104" s="72">
        <v>493658.8</v>
      </c>
      <c r="F104" s="404">
        <v>465553.8</v>
      </c>
      <c r="G104" s="72">
        <v>494164.3</v>
      </c>
      <c r="H104" s="402">
        <v>484627.3</v>
      </c>
      <c r="I104" s="95">
        <v>485555.20000000001</v>
      </c>
      <c r="J104" s="95">
        <v>474078.6</v>
      </c>
      <c r="K104" s="95">
        <v>485805.3</v>
      </c>
      <c r="L104" s="95">
        <v>488107.4</v>
      </c>
      <c r="M104" s="72">
        <v>488545</v>
      </c>
      <c r="N104" s="406">
        <v>476924</v>
      </c>
      <c r="O104" s="223">
        <f t="shared" si="3"/>
        <v>5907539.3000000007</v>
      </c>
    </row>
    <row r="105" spans="1:989" x14ac:dyDescent="0.25">
      <c r="A105" s="212" t="s">
        <v>753</v>
      </c>
      <c r="B105" s="225"/>
      <c r="C105" s="501">
        <v>64604.6</v>
      </c>
      <c r="D105" s="404">
        <v>139324.82</v>
      </c>
      <c r="E105" s="72">
        <v>11356.37</v>
      </c>
      <c r="F105" s="438">
        <v>1281.4100000000001</v>
      </c>
      <c r="G105" s="72">
        <v>95</v>
      </c>
      <c r="H105" s="402">
        <v>275547.76</v>
      </c>
      <c r="I105" s="404">
        <v>118077.89</v>
      </c>
      <c r="J105" s="95">
        <v>62706.5</v>
      </c>
      <c r="K105" s="95">
        <v>50415.42</v>
      </c>
      <c r="L105" s="404">
        <v>145660.07</v>
      </c>
      <c r="M105" s="72">
        <v>124467.52</v>
      </c>
      <c r="N105" s="406">
        <v>94441.74</v>
      </c>
      <c r="O105" s="223">
        <f t="shared" si="3"/>
        <v>1087979.1000000001</v>
      </c>
      <c r="T105" s="101"/>
    </row>
    <row r="106" spans="1:989" x14ac:dyDescent="0.25">
      <c r="A106" s="249" t="s">
        <v>160</v>
      </c>
      <c r="B106" s="225"/>
      <c r="C106" s="501">
        <v>10818979.68</v>
      </c>
      <c r="D106" s="220">
        <v>10697664.859999999</v>
      </c>
      <c r="E106" s="72">
        <v>10686081.210000001</v>
      </c>
      <c r="F106" s="438">
        <v>10710104.369999999</v>
      </c>
      <c r="G106" s="72">
        <v>10836648.4</v>
      </c>
      <c r="H106" s="402">
        <v>10863512.85</v>
      </c>
      <c r="I106" s="95">
        <v>10768553.42</v>
      </c>
      <c r="J106" s="95">
        <v>11709331.810000001</v>
      </c>
      <c r="K106" s="95">
        <v>11688463.24</v>
      </c>
      <c r="L106" s="95">
        <v>11701283.67</v>
      </c>
      <c r="M106" s="72">
        <v>11744252.99</v>
      </c>
      <c r="N106" s="406">
        <v>11755486.800000001</v>
      </c>
      <c r="O106" s="223">
        <f t="shared" si="3"/>
        <v>133980363.29999998</v>
      </c>
      <c r="T106" s="101"/>
    </row>
    <row r="107" spans="1:989" x14ac:dyDescent="0.25">
      <c r="A107" s="212" t="s">
        <v>161</v>
      </c>
      <c r="B107" s="225"/>
      <c r="C107" s="501">
        <v>26082775.199999999</v>
      </c>
      <c r="D107" s="220">
        <v>26293049.800000001</v>
      </c>
      <c r="E107" s="72">
        <v>26378080.100000001</v>
      </c>
      <c r="F107" s="438">
        <v>26530823.899999999</v>
      </c>
      <c r="G107" s="72">
        <v>26336570.199999999</v>
      </c>
      <c r="H107" s="402">
        <v>28183359.100000001</v>
      </c>
      <c r="I107" s="95">
        <v>27311160.800000001</v>
      </c>
      <c r="J107" s="95">
        <v>27260004.699999999</v>
      </c>
      <c r="K107" s="95">
        <v>27855505</v>
      </c>
      <c r="L107" s="95">
        <v>28422830.5</v>
      </c>
      <c r="M107" s="403">
        <v>28194231.800000001</v>
      </c>
      <c r="N107" s="406">
        <v>28405591.699999999</v>
      </c>
      <c r="O107" s="223">
        <f t="shared" si="3"/>
        <v>327253982.80000001</v>
      </c>
      <c r="T107" s="101"/>
    </row>
    <row r="108" spans="1:989" x14ac:dyDescent="0.25">
      <c r="A108" s="212" t="s">
        <v>751</v>
      </c>
      <c r="B108" s="225"/>
      <c r="C108" s="501">
        <v>2483928</v>
      </c>
      <c r="D108" s="220">
        <v>2498598.1</v>
      </c>
      <c r="E108" s="72">
        <v>2497361.4</v>
      </c>
      <c r="F108" s="438">
        <v>2486233</v>
      </c>
      <c r="G108" s="72">
        <v>2495876.6</v>
      </c>
      <c r="H108" s="402">
        <v>2744824.3</v>
      </c>
      <c r="I108" s="404">
        <v>2600632.1</v>
      </c>
      <c r="J108" s="95">
        <v>2615087.1</v>
      </c>
      <c r="K108" s="95">
        <v>2721657.4</v>
      </c>
      <c r="L108" s="95">
        <v>2361035.2999999998</v>
      </c>
      <c r="M108" s="403">
        <v>2416203.5</v>
      </c>
      <c r="N108" s="406">
        <v>2380377.7000000002</v>
      </c>
      <c r="O108" s="223">
        <f t="shared" si="3"/>
        <v>30301814.5</v>
      </c>
      <c r="T108" s="101"/>
    </row>
    <row r="109" spans="1:989" x14ac:dyDescent="0.25">
      <c r="A109" s="249" t="s">
        <v>752</v>
      </c>
      <c r="B109" s="224"/>
      <c r="C109" s="501">
        <v>97673.16</v>
      </c>
      <c r="D109" s="220">
        <v>0</v>
      </c>
      <c r="E109" s="72">
        <v>0</v>
      </c>
      <c r="F109" s="438">
        <v>91091.29</v>
      </c>
      <c r="G109" s="72">
        <v>0</v>
      </c>
      <c r="H109" s="402">
        <v>0</v>
      </c>
      <c r="I109" s="404">
        <v>204334.41</v>
      </c>
      <c r="J109" s="95">
        <v>0</v>
      </c>
      <c r="K109" s="95">
        <v>0</v>
      </c>
      <c r="L109" s="95">
        <v>0</v>
      </c>
      <c r="M109" s="72">
        <v>212242.34</v>
      </c>
      <c r="N109" s="406">
        <v>0</v>
      </c>
      <c r="O109" s="223">
        <f t="shared" si="3"/>
        <v>605341.19999999995</v>
      </c>
      <c r="T109" s="101"/>
    </row>
    <row r="110" spans="1:989" x14ac:dyDescent="0.25">
      <c r="A110" s="249" t="s">
        <v>743</v>
      </c>
      <c r="B110" s="225"/>
      <c r="C110" s="501">
        <v>4277.7700000000004</v>
      </c>
      <c r="D110" s="220">
        <v>2747.48</v>
      </c>
      <c r="E110" s="72">
        <v>10195.09</v>
      </c>
      <c r="F110" s="438">
        <v>-4767.09</v>
      </c>
      <c r="G110" s="72">
        <v>9233.67</v>
      </c>
      <c r="H110" s="402">
        <v>6309.78</v>
      </c>
      <c r="I110" s="95">
        <v>-43919.22</v>
      </c>
      <c r="J110" s="95">
        <v>5790.5</v>
      </c>
      <c r="K110" s="95">
        <v>14450.58</v>
      </c>
      <c r="L110" s="95">
        <v>27060.6</v>
      </c>
      <c r="M110" s="72">
        <v>8825.61</v>
      </c>
      <c r="N110" s="406">
        <v>28243.33</v>
      </c>
      <c r="O110" s="223">
        <f t="shared" si="3"/>
        <v>68448.100000000006</v>
      </c>
      <c r="T110" s="101"/>
    </row>
    <row r="111" spans="1:989" x14ac:dyDescent="0.25">
      <c r="A111" s="249" t="s">
        <v>164</v>
      </c>
      <c r="B111" s="225"/>
      <c r="C111" s="501">
        <v>-264770923.06999999</v>
      </c>
      <c r="D111" s="220">
        <v>-135530444.75999999</v>
      </c>
      <c r="E111" s="72">
        <v>174796907.96000001</v>
      </c>
      <c r="F111" s="438">
        <f>-364822580.21+14962.94</f>
        <v>-364807617.26999998</v>
      </c>
      <c r="G111" s="72">
        <v>200322384.31999999</v>
      </c>
      <c r="H111" s="402">
        <v>-3500751.18</v>
      </c>
      <c r="I111" s="95">
        <v>-350731168.5</v>
      </c>
      <c r="J111" s="95">
        <v>214975469.24000001</v>
      </c>
      <c r="K111" s="95">
        <v>-26456791.190000001</v>
      </c>
      <c r="L111" s="95">
        <v>-219655271.03</v>
      </c>
      <c r="M111" s="72">
        <v>-16155698.1</v>
      </c>
      <c r="N111" s="406">
        <v>205617834.38</v>
      </c>
      <c r="O111" s="223">
        <f t="shared" si="3"/>
        <v>-585896069.20000005</v>
      </c>
      <c r="P111" s="85"/>
    </row>
    <row r="112" spans="1:989" x14ac:dyDescent="0.25">
      <c r="A112" s="249" t="s">
        <v>769</v>
      </c>
      <c r="B112" s="225"/>
      <c r="C112" s="501">
        <v>0</v>
      </c>
      <c r="D112" s="220">
        <v>0</v>
      </c>
      <c r="E112" s="72">
        <v>0</v>
      </c>
      <c r="F112" s="438">
        <v>0</v>
      </c>
      <c r="G112" s="72">
        <v>0</v>
      </c>
      <c r="H112" s="402">
        <v>0</v>
      </c>
      <c r="I112" s="95">
        <v>0</v>
      </c>
      <c r="J112" s="95">
        <v>0</v>
      </c>
      <c r="K112" s="95">
        <v>0</v>
      </c>
      <c r="L112" s="95">
        <v>0</v>
      </c>
      <c r="M112" s="72">
        <v>0</v>
      </c>
      <c r="N112" s="406">
        <v>0</v>
      </c>
      <c r="O112" s="223">
        <f t="shared" si="3"/>
        <v>0</v>
      </c>
    </row>
    <row r="113" spans="1:20" x14ac:dyDescent="0.25">
      <c r="A113" s="249" t="s">
        <v>744</v>
      </c>
      <c r="B113" s="87"/>
      <c r="C113" s="501">
        <v>-1063.8499999999999</v>
      </c>
      <c r="D113" s="220">
        <v>0</v>
      </c>
      <c r="E113" s="72">
        <v>0</v>
      </c>
      <c r="F113" s="438">
        <v>-1600</v>
      </c>
      <c r="G113" s="72">
        <v>0</v>
      </c>
      <c r="H113" s="402">
        <v>0</v>
      </c>
      <c r="I113" s="95">
        <v>-2400</v>
      </c>
      <c r="J113" s="95">
        <v>0</v>
      </c>
      <c r="K113" s="95">
        <v>0</v>
      </c>
      <c r="L113" s="95">
        <v>-2800</v>
      </c>
      <c r="M113" s="72">
        <v>0</v>
      </c>
      <c r="N113" s="406">
        <v>0</v>
      </c>
      <c r="O113" s="223">
        <f t="shared" si="3"/>
        <v>-7863.85</v>
      </c>
    </row>
    <row r="114" spans="1:20" x14ac:dyDescent="0.25">
      <c r="A114" s="249" t="s">
        <v>757</v>
      </c>
      <c r="B114" s="87"/>
      <c r="C114" s="502">
        <v>0</v>
      </c>
      <c r="D114" s="220">
        <v>0</v>
      </c>
      <c r="E114" s="72">
        <v>-4113688.01</v>
      </c>
      <c r="F114" s="438">
        <v>-5259</v>
      </c>
      <c r="G114" s="95">
        <v>40372140.630000003</v>
      </c>
      <c r="H114" s="402">
        <v>-5315306.7</v>
      </c>
      <c r="I114" s="95">
        <v>-15713499.390000001</v>
      </c>
      <c r="J114" s="95">
        <v>-121127496.54000001</v>
      </c>
      <c r="K114" s="95">
        <v>-7740071.4800000004</v>
      </c>
      <c r="L114" s="95">
        <v>-4021973.07</v>
      </c>
      <c r="M114" s="72">
        <v>0</v>
      </c>
      <c r="N114" s="406">
        <v>-1340604.27</v>
      </c>
      <c r="O114" s="223">
        <f t="shared" si="3"/>
        <v>-119005757.83</v>
      </c>
    </row>
    <row r="115" spans="1:20" ht="15.75" thickBot="1" x14ac:dyDescent="0.3">
      <c r="A115" s="212" t="s">
        <v>391</v>
      </c>
      <c r="B115" s="87"/>
      <c r="C115" s="502">
        <v>0</v>
      </c>
      <c r="D115" s="264">
        <v>0</v>
      </c>
      <c r="E115" s="392">
        <v>0</v>
      </c>
      <c r="F115" s="438">
        <v>0</v>
      </c>
      <c r="G115" s="446">
        <v>0</v>
      </c>
      <c r="H115" s="392">
        <v>0</v>
      </c>
      <c r="I115" s="446">
        <v>0</v>
      </c>
      <c r="J115" s="446">
        <v>0</v>
      </c>
      <c r="K115" s="95">
        <v>0</v>
      </c>
      <c r="L115" s="95">
        <v>0</v>
      </c>
      <c r="M115" s="72">
        <v>0</v>
      </c>
      <c r="N115" s="406">
        <v>0</v>
      </c>
      <c r="O115" s="482">
        <f t="shared" si="3"/>
        <v>0</v>
      </c>
    </row>
    <row r="116" spans="1:20" ht="15.75" thickBot="1" x14ac:dyDescent="0.3">
      <c r="A116" s="214" t="s">
        <v>320</v>
      </c>
      <c r="B116" s="226"/>
      <c r="C116" s="503">
        <v>-83149.679999999993</v>
      </c>
      <c r="D116" s="408">
        <v>-10171.43</v>
      </c>
      <c r="E116" s="408">
        <v>467588.64</v>
      </c>
      <c r="F116" s="408">
        <f>2768383.04-14962.94</f>
        <v>2753420.1</v>
      </c>
      <c r="G116" s="408">
        <v>-7250.57</v>
      </c>
      <c r="H116" s="408">
        <v>21932.91</v>
      </c>
      <c r="I116" s="408">
        <v>-179951.01</v>
      </c>
      <c r="J116" s="408">
        <v>9002.1299999999992</v>
      </c>
      <c r="K116" s="408">
        <v>-95158.27</v>
      </c>
      <c r="L116" s="408">
        <v>-44715.37</v>
      </c>
      <c r="M116" s="408">
        <v>-212203.51</v>
      </c>
      <c r="N116" s="590">
        <v>-3878.21</v>
      </c>
      <c r="O116" s="408">
        <f t="shared" ref="O116" si="4">C116+D116+E116+F116+G116+H116+I116+J116+K116+L116+M116+N116</f>
        <v>2615465.7299999995</v>
      </c>
      <c r="P116" s="85"/>
    </row>
    <row r="117" spans="1:20" x14ac:dyDescent="0.25">
      <c r="A117" s="28"/>
      <c r="B117" s="94"/>
      <c r="C117" s="97"/>
      <c r="D117" s="97"/>
      <c r="E117" s="97"/>
      <c r="F117" s="440"/>
      <c r="G117" s="440"/>
      <c r="H117" s="97"/>
      <c r="I117" s="252"/>
      <c r="J117" s="252"/>
      <c r="K117" s="252"/>
      <c r="L117" s="252"/>
      <c r="M117" s="85"/>
      <c r="N117" s="593"/>
      <c r="O117" s="85"/>
      <c r="P117" s="85"/>
    </row>
    <row r="118" spans="1:20" ht="15.75" thickBot="1" x14ac:dyDescent="0.3">
      <c r="A118" s="28"/>
      <c r="B118" s="94"/>
      <c r="C118" s="97"/>
      <c r="D118" s="97"/>
      <c r="E118" s="97"/>
      <c r="F118" s="440"/>
      <c r="G118" s="440"/>
      <c r="H118" s="97"/>
      <c r="I118" s="252"/>
      <c r="J118" s="252"/>
      <c r="K118" s="252"/>
      <c r="L118" s="252"/>
      <c r="M118" s="85"/>
      <c r="O118" s="85" t="s">
        <v>746</v>
      </c>
      <c r="P118" s="85"/>
    </row>
    <row r="119" spans="1:20" ht="15.75" thickBot="1" x14ac:dyDescent="0.3">
      <c r="A119" s="215" t="s">
        <v>166</v>
      </c>
      <c r="B119" s="227"/>
      <c r="C119" s="504">
        <f t="shared" ref="C119:O119" si="5">SUM(C100:C116)</f>
        <v>638475605.09999967</v>
      </c>
      <c r="D119" s="393">
        <f t="shared" si="5"/>
        <v>1181319584.7699997</v>
      </c>
      <c r="E119" s="393">
        <f t="shared" si="5"/>
        <v>1086565893.47</v>
      </c>
      <c r="F119" s="393">
        <f t="shared" si="5"/>
        <v>1025798077.9100002</v>
      </c>
      <c r="G119" s="393">
        <f t="shared" si="5"/>
        <v>1625389090.0200005</v>
      </c>
      <c r="H119" s="393">
        <f t="shared" si="5"/>
        <v>942703498.69000006</v>
      </c>
      <c r="I119" s="393">
        <f t="shared" si="5"/>
        <v>646666824.5999999</v>
      </c>
      <c r="J119" s="393">
        <f t="shared" si="5"/>
        <v>1431632240.5899999</v>
      </c>
      <c r="K119" s="393">
        <f t="shared" si="5"/>
        <v>934703150.42999995</v>
      </c>
      <c r="L119" s="393">
        <f t="shared" si="5"/>
        <v>867549941.69999981</v>
      </c>
      <c r="M119" s="393">
        <f t="shared" si="5"/>
        <v>1379222745.0599997</v>
      </c>
      <c r="N119" s="595">
        <f t="shared" si="5"/>
        <v>1309218871.1900001</v>
      </c>
      <c r="O119" s="393">
        <f t="shared" si="5"/>
        <v>13069245523.529997</v>
      </c>
      <c r="P119" s="85"/>
    </row>
    <row r="120" spans="1:20" s="89" customFormat="1" x14ac:dyDescent="0.25">
      <c r="B120" s="90"/>
      <c r="F120" s="253"/>
      <c r="G120" s="253"/>
      <c r="I120" s="252"/>
      <c r="J120" s="253"/>
      <c r="K120" s="253"/>
      <c r="L120" s="253"/>
      <c r="N120" s="596">
        <f>N119-N112</f>
        <v>1309218871.1900001</v>
      </c>
      <c r="T120" s="96"/>
    </row>
    <row r="121" spans="1:20" s="89" customFormat="1" x14ac:dyDescent="0.25">
      <c r="B121" s="90"/>
      <c r="F121" s="253"/>
      <c r="G121" s="253"/>
      <c r="I121" s="252"/>
      <c r="J121" s="253"/>
      <c r="K121" s="253"/>
      <c r="L121" s="253"/>
      <c r="N121" s="384"/>
      <c r="T121" s="96"/>
    </row>
    <row r="122" spans="1:20" s="89" customFormat="1" ht="13.5" customHeight="1" x14ac:dyDescent="0.25">
      <c r="B122" s="94"/>
      <c r="F122" s="253"/>
      <c r="G122" s="253"/>
      <c r="I122" s="253"/>
      <c r="J122" s="253"/>
      <c r="K122" s="253"/>
      <c r="L122" s="253"/>
      <c r="N122" s="384"/>
      <c r="T122" s="96"/>
    </row>
    <row r="123" spans="1:20" x14ac:dyDescent="0.25">
      <c r="A123" s="542" t="s">
        <v>199</v>
      </c>
      <c r="B123" s="6"/>
      <c r="C123" s="405"/>
      <c r="D123" s="72"/>
      <c r="E123" s="84"/>
      <c r="F123" s="254"/>
      <c r="G123" s="307"/>
      <c r="H123" s="84"/>
      <c r="I123" s="307"/>
      <c r="J123" s="307"/>
      <c r="K123" s="307"/>
      <c r="L123" s="307"/>
      <c r="M123" s="84"/>
      <c r="N123" s="401"/>
      <c r="O123" s="72">
        <f t="shared" ref="O123" si="6">C123+D123+E123+F123+G123+G123+H123+I123+J123+K123+L123+M123+N123</f>
        <v>0</v>
      </c>
      <c r="T123" s="101"/>
    </row>
    <row r="124" spans="1:20" x14ac:dyDescent="0.25">
      <c r="A124" s="91" t="s">
        <v>202</v>
      </c>
      <c r="B124" s="6"/>
      <c r="C124" s="416">
        <v>758028</v>
      </c>
      <c r="D124" s="416">
        <v>758028</v>
      </c>
      <c r="E124" s="416">
        <v>758028</v>
      </c>
      <c r="F124" s="416">
        <v>758028</v>
      </c>
      <c r="G124" s="416">
        <v>758028</v>
      </c>
      <c r="H124" s="416">
        <v>758028</v>
      </c>
      <c r="I124" s="416">
        <v>758028</v>
      </c>
      <c r="J124" s="416">
        <v>758028</v>
      </c>
      <c r="K124" s="416">
        <v>758028</v>
      </c>
      <c r="L124" s="416">
        <v>758028</v>
      </c>
      <c r="M124" s="416">
        <v>758028</v>
      </c>
      <c r="N124" s="405">
        <v>758028</v>
      </c>
      <c r="O124" s="452">
        <f>C124+E124+F124+G124+H124+I124+J124+K124+L124+M124+N124</f>
        <v>8338308</v>
      </c>
      <c r="T124" s="101"/>
    </row>
    <row r="125" spans="1:20" x14ac:dyDescent="0.25">
      <c r="A125" s="91" t="s">
        <v>203</v>
      </c>
      <c r="B125" s="6"/>
      <c r="C125" s="507">
        <v>140075</v>
      </c>
      <c r="D125" s="506">
        <v>138133</v>
      </c>
      <c r="E125" s="92">
        <v>134769</v>
      </c>
      <c r="F125" s="254">
        <v>133450</v>
      </c>
      <c r="G125" s="254">
        <v>132824</v>
      </c>
      <c r="H125" s="92">
        <v>127466</v>
      </c>
      <c r="I125" s="254">
        <v>123531</v>
      </c>
      <c r="J125" s="254">
        <v>124262</v>
      </c>
      <c r="K125" s="254">
        <v>124839</v>
      </c>
      <c r="L125" s="254">
        <v>129504</v>
      </c>
      <c r="M125" s="92">
        <v>129814</v>
      </c>
      <c r="N125" s="406">
        <v>126276</v>
      </c>
      <c r="O125" s="452">
        <f>C125+D125+E125+F125+G125+H125+I125+J125+K125+L125+M125+N125</f>
        <v>1564943</v>
      </c>
    </row>
    <row r="126" spans="1:20" ht="15.75" thickBot="1" x14ac:dyDescent="0.3">
      <c r="A126" s="529" t="s">
        <v>200</v>
      </c>
      <c r="B126" s="530"/>
      <c r="C126" s="531"/>
      <c r="D126" s="532"/>
      <c r="E126" s="533"/>
      <c r="F126" s="534"/>
      <c r="G126" s="534"/>
      <c r="H126" s="533"/>
      <c r="I126" s="534"/>
      <c r="J126" s="534"/>
      <c r="K126" s="534"/>
      <c r="L126" s="535"/>
      <c r="M126" s="533"/>
      <c r="N126" s="572"/>
      <c r="O126" s="536">
        <f t="shared" ref="O126:O127" si="7">C126+D126+E126+F126+G126+H126+I126+J126+K126+L126+M126+N126</f>
        <v>0</v>
      </c>
    </row>
    <row r="127" spans="1:20" ht="15.75" thickBot="1" x14ac:dyDescent="0.3">
      <c r="A127" s="524" t="s">
        <v>185</v>
      </c>
      <c r="B127" s="537"/>
      <c r="C127" s="538">
        <f>SUM(C124:C126)</f>
        <v>898103</v>
      </c>
      <c r="D127" s="539">
        <f t="shared" ref="D127:N127" si="8">SUM(D124:D126)</f>
        <v>896161</v>
      </c>
      <c r="E127" s="539">
        <f t="shared" si="8"/>
        <v>892797</v>
      </c>
      <c r="F127" s="539">
        <f t="shared" si="8"/>
        <v>891478</v>
      </c>
      <c r="G127" s="539">
        <f t="shared" si="8"/>
        <v>890852</v>
      </c>
      <c r="H127" s="539">
        <f t="shared" si="8"/>
        <v>885494</v>
      </c>
      <c r="I127" s="539">
        <f>SUM(I124:I126)</f>
        <v>881559</v>
      </c>
      <c r="J127" s="539">
        <f>SUM(J124:J126)</f>
        <v>882290</v>
      </c>
      <c r="K127" s="540">
        <f t="shared" si="8"/>
        <v>882867</v>
      </c>
      <c r="L127" s="540">
        <f t="shared" si="8"/>
        <v>887532</v>
      </c>
      <c r="M127" s="539">
        <f t="shared" si="8"/>
        <v>887842</v>
      </c>
      <c r="N127" s="526">
        <f t="shared" si="8"/>
        <v>884304</v>
      </c>
      <c r="O127" s="541">
        <f t="shared" si="7"/>
        <v>10661279</v>
      </c>
    </row>
    <row r="128" spans="1:20" ht="15.75" thickBot="1" x14ac:dyDescent="0.3">
      <c r="F128" s="440"/>
    </row>
    <row r="129" spans="1:49" ht="15.75" thickBot="1" x14ac:dyDescent="0.3">
      <c r="A129" s="524" t="s">
        <v>197</v>
      </c>
      <c r="B129" s="525"/>
      <c r="C129" s="526">
        <f>+C119/C127</f>
        <v>710.91579150720986</v>
      </c>
      <c r="D129" s="526">
        <f t="shared" ref="D129:O129" si="9">+D119/D127</f>
        <v>1318.2001724801678</v>
      </c>
      <c r="E129" s="526">
        <f t="shared" si="9"/>
        <v>1217.0357802165554</v>
      </c>
      <c r="F129" s="526">
        <f t="shared" si="9"/>
        <v>1150.6712200525421</v>
      </c>
      <c r="G129" s="526">
        <f t="shared" si="9"/>
        <v>1824.5332446017974</v>
      </c>
      <c r="H129" s="526">
        <f t="shared" si="9"/>
        <v>1064.6074379837696</v>
      </c>
      <c r="I129" s="526">
        <f t="shared" si="9"/>
        <v>733.54911537401347</v>
      </c>
      <c r="J129" s="526">
        <f t="shared" si="9"/>
        <v>1622.6322871051468</v>
      </c>
      <c r="K129" s="527">
        <f t="shared" si="9"/>
        <v>1058.7134307092688</v>
      </c>
      <c r="L129" s="527">
        <f t="shared" si="9"/>
        <v>977.48581651140444</v>
      </c>
      <c r="M129" s="526">
        <f t="shared" si="9"/>
        <v>1553.4551700189895</v>
      </c>
      <c r="N129" s="526">
        <f t="shared" si="9"/>
        <v>1480.5076887473087</v>
      </c>
      <c r="O129" s="528">
        <f t="shared" si="9"/>
        <v>1225.8609425313789</v>
      </c>
    </row>
    <row r="130" spans="1:49" x14ac:dyDescent="0.25">
      <c r="A130" s="22"/>
      <c r="B130" s="94"/>
      <c r="D130" s="89"/>
      <c r="E130" s="89"/>
      <c r="F130" s="253"/>
      <c r="G130" s="253"/>
      <c r="H130" s="89"/>
      <c r="I130" s="253"/>
      <c r="J130" s="253"/>
      <c r="K130" s="253"/>
      <c r="L130" s="253"/>
      <c r="M130" s="89"/>
      <c r="N130" s="384"/>
      <c r="O130" s="89"/>
    </row>
    <row r="131" spans="1:49" x14ac:dyDescent="0.25">
      <c r="A131" s="22"/>
      <c r="B131" s="94"/>
      <c r="D131" s="89"/>
      <c r="E131" s="89"/>
      <c r="F131" s="253"/>
      <c r="G131" s="253"/>
      <c r="H131" s="89"/>
      <c r="I131" s="398"/>
      <c r="J131" s="253"/>
      <c r="K131" s="253"/>
      <c r="L131" s="253"/>
      <c r="M131" s="89"/>
      <c r="N131" s="384"/>
      <c r="O131" s="89"/>
    </row>
    <row r="132" spans="1:49" x14ac:dyDescent="0.25">
      <c r="A132" s="22"/>
      <c r="B132" s="94"/>
      <c r="D132" s="89"/>
      <c r="E132" s="89"/>
      <c r="F132" s="253"/>
      <c r="G132" s="253"/>
      <c r="H132" s="89"/>
      <c r="I132" s="398"/>
      <c r="J132" s="253"/>
      <c r="K132" s="253"/>
      <c r="L132" s="253"/>
      <c r="M132" s="89"/>
      <c r="N132" s="384"/>
      <c r="O132" s="89"/>
    </row>
    <row r="133" spans="1:49" s="89" customFormat="1" x14ac:dyDescent="0.25">
      <c r="A133" s="97"/>
      <c r="B133" s="265"/>
      <c r="C133" s="97"/>
      <c r="D133" s="97"/>
      <c r="E133" s="97"/>
      <c r="F133" s="440"/>
      <c r="G133" s="440"/>
      <c r="H133" s="97"/>
      <c r="I133" s="398"/>
      <c r="J133" s="440"/>
      <c r="K133" s="440"/>
      <c r="L133" s="440"/>
      <c r="M133" s="97"/>
      <c r="N133" s="5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 s="97"/>
    </row>
    <row r="134" spans="1:49" s="89" customFormat="1" x14ac:dyDescent="0.25">
      <c r="A134" s="97"/>
      <c r="B134" s="265"/>
      <c r="C134" s="97"/>
      <c r="D134" s="97"/>
      <c r="E134" s="97"/>
      <c r="F134" s="440"/>
      <c r="G134" s="440"/>
      <c r="H134" s="97"/>
      <c r="I134" s="398"/>
      <c r="J134" s="440"/>
      <c r="K134" s="440"/>
      <c r="L134" s="440"/>
      <c r="M134" s="97"/>
      <c r="N134" s="5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  <c r="AV134" s="97"/>
      <c r="AW134" s="97"/>
    </row>
    <row r="135" spans="1:49" s="89" customFormat="1" x14ac:dyDescent="0.25">
      <c r="A135" s="97"/>
      <c r="B135" s="265"/>
      <c r="C135" s="97"/>
      <c r="D135" s="256"/>
      <c r="E135" s="97"/>
      <c r="F135" s="440"/>
      <c r="G135" s="440"/>
      <c r="H135" s="97"/>
      <c r="I135" s="398"/>
      <c r="J135" s="440"/>
      <c r="K135" s="440"/>
      <c r="L135" s="440"/>
      <c r="M135" s="97"/>
      <c r="N135" s="5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/>
      <c r="AV135" s="97"/>
      <c r="AW135" s="97"/>
    </row>
    <row r="136" spans="1:49" s="89" customFormat="1" x14ac:dyDescent="0.25">
      <c r="A136" s="97"/>
      <c r="B136" s="265"/>
      <c r="C136" s="257"/>
      <c r="D136" s="257"/>
      <c r="E136" s="257"/>
      <c r="F136" s="441"/>
      <c r="G136" s="441"/>
      <c r="H136" s="257"/>
      <c r="I136" s="398"/>
      <c r="J136" s="440"/>
      <c r="K136" s="440"/>
      <c r="L136" s="440"/>
      <c r="M136" s="97"/>
      <c r="N136" s="5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  <c r="AV136" s="97"/>
      <c r="AW136" s="97"/>
    </row>
    <row r="137" spans="1:49" s="89" customFormat="1" ht="17.25" x14ac:dyDescent="0.4">
      <c r="A137" s="97"/>
      <c r="B137" s="266"/>
      <c r="C137" s="257"/>
      <c r="D137" s="257"/>
      <c r="E137" s="257"/>
      <c r="F137" s="442"/>
      <c r="G137" s="440"/>
      <c r="H137" s="97"/>
      <c r="I137" s="398"/>
      <c r="J137" s="440"/>
      <c r="K137" s="440"/>
      <c r="L137" s="440"/>
      <c r="M137" s="97"/>
      <c r="N137" s="5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</row>
    <row r="138" spans="1:49" x14ac:dyDescent="0.25">
      <c r="C138" s="97"/>
      <c r="D138" s="257"/>
      <c r="E138" s="97"/>
      <c r="F138" s="440"/>
      <c r="G138" s="440"/>
      <c r="I138" s="398"/>
    </row>
    <row r="139" spans="1:49" x14ac:dyDescent="0.25">
      <c r="C139" s="505"/>
      <c r="D139" s="415"/>
      <c r="E139" s="267"/>
      <c r="F139" s="443"/>
      <c r="G139" s="443"/>
      <c r="H139" s="267"/>
      <c r="I139" s="398"/>
      <c r="J139" s="443"/>
      <c r="K139" s="443"/>
      <c r="L139" s="443"/>
      <c r="M139" s="102"/>
      <c r="N139" s="598"/>
    </row>
    <row r="140" spans="1:49" ht="17.25" x14ac:dyDescent="0.4">
      <c r="B140" s="268"/>
      <c r="C140" s="269"/>
      <c r="D140" s="269"/>
      <c r="E140" s="269"/>
      <c r="F140" s="442"/>
      <c r="G140" s="447"/>
      <c r="H140" s="270"/>
      <c r="I140" s="398"/>
    </row>
    <row r="141" spans="1:49" x14ac:dyDescent="0.25">
      <c r="C141" s="97"/>
      <c r="E141" s="85"/>
      <c r="F141" s="440"/>
      <c r="G141" s="448"/>
      <c r="H141" s="176"/>
      <c r="I141" s="240"/>
    </row>
    <row r="142" spans="1:49" x14ac:dyDescent="0.25">
      <c r="C142" s="97"/>
    </row>
    <row r="143" spans="1:49" x14ac:dyDescent="0.25">
      <c r="C143" s="97"/>
    </row>
    <row r="144" spans="1:49" x14ac:dyDescent="0.25">
      <c r="C144" s="97"/>
    </row>
    <row r="145" spans="3:6" x14ac:dyDescent="0.25">
      <c r="C145" s="97"/>
    </row>
    <row r="146" spans="3:6" x14ac:dyDescent="0.25">
      <c r="C146" s="97"/>
    </row>
    <row r="147" spans="3:6" x14ac:dyDescent="0.25">
      <c r="C147" s="97"/>
    </row>
    <row r="148" spans="3:6" x14ac:dyDescent="0.25">
      <c r="C148" s="97"/>
    </row>
    <row r="149" spans="3:6" x14ac:dyDescent="0.25">
      <c r="C149" s="97"/>
    </row>
    <row r="150" spans="3:6" x14ac:dyDescent="0.25">
      <c r="C150" s="97"/>
    </row>
    <row r="151" spans="3:6" x14ac:dyDescent="0.25">
      <c r="C151" s="97"/>
    </row>
    <row r="152" spans="3:6" x14ac:dyDescent="0.25">
      <c r="C152" s="97"/>
    </row>
    <row r="153" spans="3:6" x14ac:dyDescent="0.25">
      <c r="C153" s="97"/>
    </row>
    <row r="154" spans="3:6" x14ac:dyDescent="0.25">
      <c r="C154" s="97"/>
    </row>
    <row r="155" spans="3:6" x14ac:dyDescent="0.25">
      <c r="C155" s="97"/>
    </row>
    <row r="156" spans="3:6" x14ac:dyDescent="0.25">
      <c r="C156" s="97"/>
      <c r="F156" s="441"/>
    </row>
    <row r="157" spans="3:6" x14ac:dyDescent="0.25">
      <c r="C157" s="97"/>
      <c r="F157" s="440"/>
    </row>
    <row r="158" spans="3:6" x14ac:dyDescent="0.25">
      <c r="C158" s="97"/>
      <c r="F158" s="440"/>
    </row>
    <row r="159" spans="3:6" x14ac:dyDescent="0.25">
      <c r="C159" s="97"/>
      <c r="F159" s="440"/>
    </row>
    <row r="160" spans="3:6" ht="17.25" x14ac:dyDescent="0.4">
      <c r="C160" s="97"/>
      <c r="F160" s="444"/>
    </row>
    <row r="161" spans="3:6" x14ac:dyDescent="0.25">
      <c r="C161" s="97"/>
      <c r="F161" s="440"/>
    </row>
    <row r="162" spans="3:6" x14ac:dyDescent="0.25">
      <c r="C162" s="97"/>
      <c r="F162" s="440"/>
    </row>
    <row r="163" spans="3:6" x14ac:dyDescent="0.25">
      <c r="C163" s="97"/>
      <c r="F163" s="440"/>
    </row>
    <row r="164" spans="3:6" x14ac:dyDescent="0.25">
      <c r="C164" s="97"/>
      <c r="F164" s="440"/>
    </row>
    <row r="165" spans="3:6" x14ac:dyDescent="0.25">
      <c r="C165" s="97"/>
      <c r="F165" s="440"/>
    </row>
    <row r="166" spans="3:6" x14ac:dyDescent="0.25">
      <c r="C166" s="97"/>
      <c r="F166" s="440"/>
    </row>
    <row r="167" spans="3:6" x14ac:dyDescent="0.25">
      <c r="C167" s="97"/>
      <c r="F167" s="440"/>
    </row>
    <row r="168" spans="3:6" x14ac:dyDescent="0.25">
      <c r="C168" s="97"/>
      <c r="F168" s="440"/>
    </row>
    <row r="169" spans="3:6" x14ac:dyDescent="0.25">
      <c r="C169" s="97"/>
      <c r="F169" s="440"/>
    </row>
    <row r="170" spans="3:6" x14ac:dyDescent="0.25">
      <c r="C170" s="97"/>
      <c r="F170" s="440"/>
    </row>
    <row r="171" spans="3:6" x14ac:dyDescent="0.25">
      <c r="C171" s="97"/>
      <c r="F171" s="440"/>
    </row>
    <row r="172" spans="3:6" x14ac:dyDescent="0.25">
      <c r="C172" s="97"/>
      <c r="F172" s="440"/>
    </row>
    <row r="173" spans="3:6" x14ac:dyDescent="0.25">
      <c r="C173" s="97"/>
      <c r="F173" s="440"/>
    </row>
    <row r="174" spans="3:6" x14ac:dyDescent="0.25">
      <c r="C174" s="97"/>
      <c r="F174" s="440"/>
    </row>
    <row r="175" spans="3:6" x14ac:dyDescent="0.25">
      <c r="C175" s="97"/>
      <c r="F175" s="440"/>
    </row>
    <row r="176" spans="3:6" x14ac:dyDescent="0.25">
      <c r="F176" s="253"/>
    </row>
    <row r="177" spans="6:6" x14ac:dyDescent="0.25">
      <c r="F177" s="253"/>
    </row>
  </sheetData>
  <pageMargins left="0.25" right="0.25" top="0.25" bottom="0.25" header="0.3" footer="0.3"/>
  <pageSetup paperSize="5" scale="10" fitToHeight="4" orientation="landscape" r:id="rId1"/>
  <ignoredErrors>
    <ignoredError sqref="O77:O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29"/>
  <sheetViews>
    <sheetView zoomScaleNormal="100" workbookViewId="0">
      <pane xSplit="2" ySplit="1" topLeftCell="C103" activePane="bottomRight" state="frozen"/>
      <selection activeCell="C115" sqref="C115"/>
      <selection pane="topRight" activeCell="C115" sqref="C115"/>
      <selection pane="bottomLeft" activeCell="C115" sqref="C115"/>
      <selection pane="bottomRight" activeCell="L128" sqref="L128"/>
    </sheetView>
  </sheetViews>
  <sheetFormatPr defaultColWidth="9.28515625" defaultRowHeight="15" x14ac:dyDescent="0.25"/>
  <cols>
    <col min="1" max="1" width="42" customWidth="1"/>
    <col min="2" max="2" width="11.28515625" style="94" customWidth="1"/>
    <col min="3" max="5" width="16.7109375" customWidth="1"/>
    <col min="6" max="6" width="16.7109375" style="389" customWidth="1"/>
    <col min="7" max="7" width="16.7109375" style="255" customWidth="1"/>
    <col min="8" max="8" width="16.7109375" customWidth="1"/>
    <col min="9" max="11" width="16.7109375" style="255" customWidth="1"/>
    <col min="12" max="12" width="16.7109375" customWidth="1"/>
    <col min="13" max="13" width="16.7109375" style="468" customWidth="1"/>
    <col min="14" max="14" width="16.7109375" style="594" customWidth="1"/>
    <col min="15" max="15" width="20.28515625" customWidth="1"/>
    <col min="16" max="16" width="32.5703125" customWidth="1"/>
    <col min="17" max="17" width="18.7109375" bestFit="1" customWidth="1"/>
  </cols>
  <sheetData>
    <row r="1" spans="1:17" ht="15.75" thickBot="1" x14ac:dyDescent="0.3">
      <c r="A1" s="82" t="s">
        <v>180</v>
      </c>
      <c r="B1" s="83"/>
      <c r="C1" s="409" t="s">
        <v>167</v>
      </c>
      <c r="D1" s="409" t="s">
        <v>168</v>
      </c>
      <c r="E1" s="434" t="s">
        <v>169</v>
      </c>
      <c r="F1" s="413" t="s">
        <v>170</v>
      </c>
      <c r="G1" s="411" t="s">
        <v>171</v>
      </c>
      <c r="H1" s="409" t="s">
        <v>172</v>
      </c>
      <c r="I1" s="411" t="s">
        <v>173</v>
      </c>
      <c r="J1" s="411" t="s">
        <v>174</v>
      </c>
      <c r="K1" s="411" t="s">
        <v>175</v>
      </c>
      <c r="L1" s="409" t="s">
        <v>176</v>
      </c>
      <c r="M1" s="464" t="s">
        <v>177</v>
      </c>
      <c r="N1" s="587" t="s">
        <v>178</v>
      </c>
      <c r="O1" s="412" t="s">
        <v>602</v>
      </c>
    </row>
    <row r="2" spans="1:17" x14ac:dyDescent="0.25">
      <c r="A2" s="3" t="s">
        <v>0</v>
      </c>
      <c r="B2" s="5"/>
      <c r="C2" s="403">
        <v>22186.32</v>
      </c>
      <c r="D2" s="403">
        <v>27560.68</v>
      </c>
      <c r="E2" s="402">
        <v>23617.16</v>
      </c>
      <c r="F2" s="405">
        <v>23238.66</v>
      </c>
      <c r="G2" s="403">
        <v>30058.880000000001</v>
      </c>
      <c r="H2" s="404">
        <v>22853.79</v>
      </c>
      <c r="I2" s="402">
        <v>23603.46</v>
      </c>
      <c r="J2" s="403">
        <v>22604.19</v>
      </c>
      <c r="K2" s="95">
        <v>22252.799999999999</v>
      </c>
      <c r="L2" s="404">
        <v>22887.9</v>
      </c>
      <c r="M2" s="465">
        <v>23555.56</v>
      </c>
      <c r="N2" s="402">
        <v>19707.13</v>
      </c>
      <c r="O2" s="223">
        <f t="shared" ref="O2:O37" si="0">SUM(C2:N2)</f>
        <v>284126.53000000003</v>
      </c>
      <c r="Q2" s="85"/>
    </row>
    <row r="3" spans="1:17" x14ac:dyDescent="0.25">
      <c r="A3" s="4" t="s">
        <v>1</v>
      </c>
      <c r="B3" s="86" t="s">
        <v>2</v>
      </c>
      <c r="C3" s="403">
        <v>2070233.7</v>
      </c>
      <c r="D3" s="405">
        <v>3546367.01</v>
      </c>
      <c r="E3" s="402">
        <v>1845753.5</v>
      </c>
      <c r="F3" s="405">
        <v>2077918.56</v>
      </c>
      <c r="G3" s="403">
        <v>3325049.13</v>
      </c>
      <c r="H3" s="404">
        <v>2570242.42</v>
      </c>
      <c r="I3" s="402">
        <v>2766313.29</v>
      </c>
      <c r="J3" s="403">
        <v>3048956.17</v>
      </c>
      <c r="K3" s="404">
        <v>1492691.68</v>
      </c>
      <c r="L3" s="404">
        <v>1953463.07</v>
      </c>
      <c r="M3" s="466">
        <v>3284967.99</v>
      </c>
      <c r="N3" s="402">
        <v>1965472.1</v>
      </c>
      <c r="O3" s="223">
        <f t="shared" si="0"/>
        <v>29947428.620000005</v>
      </c>
      <c r="Q3" s="85"/>
    </row>
    <row r="4" spans="1:17" x14ac:dyDescent="0.25">
      <c r="A4" s="73" t="s">
        <v>3</v>
      </c>
      <c r="B4" s="1" t="s">
        <v>4</v>
      </c>
      <c r="C4" s="403">
        <v>-449.06</v>
      </c>
      <c r="D4" s="403">
        <v>18277.939999999999</v>
      </c>
      <c r="E4" s="402">
        <v>-6368.44</v>
      </c>
      <c r="F4" s="405">
        <v>3422.37</v>
      </c>
      <c r="G4" s="403">
        <v>67182.259999999995</v>
      </c>
      <c r="H4" s="403">
        <v>-16.34</v>
      </c>
      <c r="I4" s="402">
        <v>3852.18</v>
      </c>
      <c r="J4" s="403">
        <v>0</v>
      </c>
      <c r="K4" s="404">
        <v>0</v>
      </c>
      <c r="L4" s="404">
        <v>8024.64</v>
      </c>
      <c r="M4" s="466">
        <v>0</v>
      </c>
      <c r="N4" s="402">
        <v>0</v>
      </c>
      <c r="O4" s="223">
        <f t="shared" si="0"/>
        <v>93925.549999999988</v>
      </c>
      <c r="Q4" s="85"/>
    </row>
    <row r="5" spans="1:17" x14ac:dyDescent="0.25">
      <c r="A5" s="73" t="s">
        <v>5</v>
      </c>
      <c r="B5" s="1" t="s">
        <v>6</v>
      </c>
      <c r="C5" s="403">
        <v>7587.3</v>
      </c>
      <c r="D5" s="403">
        <v>7911.96</v>
      </c>
      <c r="E5" s="402">
        <v>0</v>
      </c>
      <c r="F5" s="405">
        <f>4088.28+2750</f>
        <v>6838.2800000000007</v>
      </c>
      <c r="G5" s="403">
        <v>10220.6</v>
      </c>
      <c r="H5" s="403">
        <f>9042.24+375</f>
        <v>9417.24</v>
      </c>
      <c r="I5" s="402">
        <v>5822.45</v>
      </c>
      <c r="J5" s="403">
        <v>17372.11</v>
      </c>
      <c r="K5" s="404">
        <v>20734.669999999998</v>
      </c>
      <c r="L5" s="404">
        <v>4103.05</v>
      </c>
      <c r="M5" s="466">
        <v>41630.76</v>
      </c>
      <c r="N5" s="402">
        <v>41024.86</v>
      </c>
      <c r="O5" s="223">
        <f t="shared" si="0"/>
        <v>172663.27999999997</v>
      </c>
      <c r="Q5" s="85"/>
    </row>
    <row r="6" spans="1:17" x14ac:dyDescent="0.25">
      <c r="A6" s="73" t="s">
        <v>7</v>
      </c>
      <c r="B6" s="1" t="s">
        <v>8</v>
      </c>
      <c r="C6" s="403">
        <v>96877.73</v>
      </c>
      <c r="D6" s="403">
        <v>98327.69</v>
      </c>
      <c r="E6" s="402">
        <v>105735.95</v>
      </c>
      <c r="F6" s="405">
        <v>80231.740000000005</v>
      </c>
      <c r="G6" s="403">
        <v>99271.55</v>
      </c>
      <c r="H6" s="404">
        <v>115946.67</v>
      </c>
      <c r="I6" s="402">
        <v>90375.77</v>
      </c>
      <c r="J6" s="403">
        <v>89456.43</v>
      </c>
      <c r="K6" s="404">
        <v>99399.98</v>
      </c>
      <c r="L6" s="404">
        <v>139332.26</v>
      </c>
      <c r="M6" s="466">
        <v>112848.35</v>
      </c>
      <c r="N6" s="402">
        <v>165177.42000000001</v>
      </c>
      <c r="O6" s="223">
        <f t="shared" si="0"/>
        <v>1292981.54</v>
      </c>
      <c r="Q6" s="85"/>
    </row>
    <row r="7" spans="1:17" x14ac:dyDescent="0.25">
      <c r="A7" s="73" t="s">
        <v>9</v>
      </c>
      <c r="B7" s="1" t="s">
        <v>10</v>
      </c>
      <c r="C7" s="414">
        <v>0</v>
      </c>
      <c r="D7" s="403">
        <v>0</v>
      </c>
      <c r="E7" s="402">
        <v>0</v>
      </c>
      <c r="F7" s="405">
        <v>0</v>
      </c>
      <c r="G7" s="405">
        <v>0</v>
      </c>
      <c r="H7" s="72">
        <v>0</v>
      </c>
      <c r="I7" s="402">
        <v>0</v>
      </c>
      <c r="J7" s="403">
        <v>0</v>
      </c>
      <c r="K7" s="404">
        <v>0</v>
      </c>
      <c r="L7" s="404">
        <v>0</v>
      </c>
      <c r="M7" s="466">
        <v>0</v>
      </c>
      <c r="N7" s="402">
        <v>0</v>
      </c>
      <c r="O7" s="223">
        <f t="shared" si="0"/>
        <v>0</v>
      </c>
      <c r="Q7" s="85"/>
    </row>
    <row r="8" spans="1:17" x14ac:dyDescent="0.25">
      <c r="A8" s="73" t="s">
        <v>778</v>
      </c>
      <c r="B8" s="1" t="s">
        <v>777</v>
      </c>
      <c r="C8" s="414">
        <v>0</v>
      </c>
      <c r="D8" s="403">
        <v>0</v>
      </c>
      <c r="E8" s="402">
        <v>0</v>
      </c>
      <c r="F8" s="405">
        <v>0</v>
      </c>
      <c r="G8" s="405">
        <v>0</v>
      </c>
      <c r="H8" s="72">
        <v>0</v>
      </c>
      <c r="I8" s="402">
        <v>0</v>
      </c>
      <c r="J8" s="403">
        <v>0</v>
      </c>
      <c r="K8" s="404">
        <v>0</v>
      </c>
      <c r="L8" s="404">
        <v>0</v>
      </c>
      <c r="M8" s="466">
        <v>0</v>
      </c>
      <c r="N8" s="402">
        <v>0</v>
      </c>
      <c r="O8" s="223">
        <f t="shared" si="0"/>
        <v>0</v>
      </c>
      <c r="Q8" s="85"/>
    </row>
    <row r="9" spans="1:17" x14ac:dyDescent="0.25">
      <c r="A9" s="73" t="s">
        <v>11</v>
      </c>
      <c r="B9" s="1" t="s">
        <v>12</v>
      </c>
      <c r="C9" s="414">
        <v>0</v>
      </c>
      <c r="D9" s="403">
        <v>0</v>
      </c>
      <c r="E9" s="402">
        <v>0</v>
      </c>
      <c r="F9" s="405">
        <v>0</v>
      </c>
      <c r="G9" s="405">
        <v>0</v>
      </c>
      <c r="H9" s="72">
        <v>0</v>
      </c>
      <c r="I9" s="402">
        <v>0</v>
      </c>
      <c r="J9" s="403">
        <v>0</v>
      </c>
      <c r="K9" s="404">
        <v>0</v>
      </c>
      <c r="L9" s="404">
        <v>0</v>
      </c>
      <c r="M9" s="466">
        <v>0</v>
      </c>
      <c r="N9" s="402">
        <v>0</v>
      </c>
      <c r="O9" s="223">
        <f t="shared" si="0"/>
        <v>0</v>
      </c>
      <c r="Q9" s="85"/>
    </row>
    <row r="10" spans="1:17" x14ac:dyDescent="0.25">
      <c r="A10" s="73" t="s">
        <v>13</v>
      </c>
      <c r="B10" s="1" t="s">
        <v>14</v>
      </c>
      <c r="C10" s="414">
        <v>0</v>
      </c>
      <c r="D10" s="403">
        <v>0</v>
      </c>
      <c r="E10" s="402">
        <v>0</v>
      </c>
      <c r="F10" s="405">
        <v>0</v>
      </c>
      <c r="G10" s="405">
        <v>0</v>
      </c>
      <c r="H10" s="72">
        <v>0</v>
      </c>
      <c r="I10" s="402">
        <v>0</v>
      </c>
      <c r="J10" s="403">
        <v>0</v>
      </c>
      <c r="K10" s="404">
        <v>0</v>
      </c>
      <c r="L10" s="404">
        <v>0</v>
      </c>
      <c r="M10" s="466">
        <v>0</v>
      </c>
      <c r="N10" s="402">
        <v>0</v>
      </c>
      <c r="O10" s="223">
        <f t="shared" si="0"/>
        <v>0</v>
      </c>
      <c r="Q10" s="85"/>
    </row>
    <row r="11" spans="1:17" x14ac:dyDescent="0.25">
      <c r="A11" s="73" t="s">
        <v>335</v>
      </c>
      <c r="B11" s="1" t="s">
        <v>334</v>
      </c>
      <c r="C11" s="403">
        <v>25351.37</v>
      </c>
      <c r="D11" s="403">
        <v>26432.07</v>
      </c>
      <c r="E11" s="402">
        <v>12539.52</v>
      </c>
      <c r="F11" s="405">
        <v>26078.12</v>
      </c>
      <c r="G11" s="403">
        <v>26604.9</v>
      </c>
      <c r="H11" s="404">
        <v>36149.129999999997</v>
      </c>
      <c r="I11" s="402">
        <v>41579.21</v>
      </c>
      <c r="J11" s="403">
        <v>66620.34</v>
      </c>
      <c r="K11" s="404">
        <v>18909.88</v>
      </c>
      <c r="L11" s="404">
        <v>17021.830000000002</v>
      </c>
      <c r="M11" s="466">
        <v>35191.379999999997</v>
      </c>
      <c r="N11" s="402">
        <v>30879.79</v>
      </c>
      <c r="O11" s="223">
        <f t="shared" si="0"/>
        <v>363357.54</v>
      </c>
      <c r="Q11" s="85"/>
    </row>
    <row r="12" spans="1:17" x14ac:dyDescent="0.25">
      <c r="A12" s="73" t="s">
        <v>324</v>
      </c>
      <c r="B12" s="1" t="s">
        <v>325</v>
      </c>
      <c r="C12" s="403">
        <v>0</v>
      </c>
      <c r="D12" s="403">
        <v>0</v>
      </c>
      <c r="E12" s="402">
        <v>130</v>
      </c>
      <c r="F12" s="405">
        <v>0</v>
      </c>
      <c r="G12" s="405">
        <v>0</v>
      </c>
      <c r="H12" s="402">
        <v>0</v>
      </c>
      <c r="I12" s="402">
        <v>0</v>
      </c>
      <c r="J12" s="403">
        <v>0</v>
      </c>
      <c r="K12" s="404">
        <v>0</v>
      </c>
      <c r="L12" s="404">
        <v>0</v>
      </c>
      <c r="M12" s="466">
        <v>0</v>
      </c>
      <c r="N12" s="402">
        <v>0</v>
      </c>
      <c r="O12" s="223">
        <f t="shared" si="0"/>
        <v>130</v>
      </c>
      <c r="Q12" s="85"/>
    </row>
    <row r="13" spans="1:17" x14ac:dyDescent="0.25">
      <c r="A13" s="73" t="s">
        <v>789</v>
      </c>
      <c r="B13" s="1" t="s">
        <v>788</v>
      </c>
      <c r="C13" s="403">
        <v>0</v>
      </c>
      <c r="D13" s="403">
        <v>0</v>
      </c>
      <c r="E13" s="403">
        <v>0</v>
      </c>
      <c r="F13" s="403">
        <v>0</v>
      </c>
      <c r="G13" s="403">
        <v>0</v>
      </c>
      <c r="H13" s="403">
        <v>0</v>
      </c>
      <c r="I13" s="403">
        <v>0</v>
      </c>
      <c r="J13" s="403">
        <v>0</v>
      </c>
      <c r="K13" s="403">
        <v>0</v>
      </c>
      <c r="L13" s="403">
        <v>0</v>
      </c>
      <c r="M13" s="403">
        <v>0</v>
      </c>
      <c r="N13" s="403">
        <v>0</v>
      </c>
      <c r="O13" s="223">
        <f t="shared" si="0"/>
        <v>0</v>
      </c>
      <c r="Q13" s="85"/>
    </row>
    <row r="14" spans="1:17" x14ac:dyDescent="0.25">
      <c r="A14" s="73" t="s">
        <v>15</v>
      </c>
      <c r="B14" s="1" t="s">
        <v>16</v>
      </c>
      <c r="C14" s="403">
        <v>555424.64</v>
      </c>
      <c r="D14" s="403">
        <v>795206.49</v>
      </c>
      <c r="E14" s="402">
        <v>528341.04</v>
      </c>
      <c r="F14" s="405">
        <v>592858.17000000004</v>
      </c>
      <c r="G14" s="403">
        <v>908337.57</v>
      </c>
      <c r="H14" s="404">
        <v>630420.37</v>
      </c>
      <c r="I14" s="402">
        <v>679591.94</v>
      </c>
      <c r="J14" s="403">
        <v>814784.64</v>
      </c>
      <c r="K14" s="404">
        <v>655167.65</v>
      </c>
      <c r="L14" s="404">
        <v>739537.92000000004</v>
      </c>
      <c r="M14" s="466">
        <v>1076804.55</v>
      </c>
      <c r="N14" s="402">
        <v>539619.82999999996</v>
      </c>
      <c r="O14" s="223">
        <f t="shared" si="0"/>
        <v>8516094.8099999987</v>
      </c>
      <c r="Q14" s="85"/>
    </row>
    <row r="15" spans="1:17" x14ac:dyDescent="0.25">
      <c r="A15" s="73" t="s">
        <v>17</v>
      </c>
      <c r="B15" s="1" t="s">
        <v>18</v>
      </c>
      <c r="C15" s="403">
        <v>355549.66</v>
      </c>
      <c r="D15" s="403">
        <v>381314.48</v>
      </c>
      <c r="E15" s="402">
        <v>348955.56</v>
      </c>
      <c r="F15" s="405">
        <v>310708.21000000002</v>
      </c>
      <c r="G15" s="403">
        <v>476401.56</v>
      </c>
      <c r="H15" s="404">
        <v>506588.2</v>
      </c>
      <c r="I15" s="402">
        <v>474772.69</v>
      </c>
      <c r="J15" s="403">
        <v>260572.42</v>
      </c>
      <c r="K15" s="404">
        <v>276854.86</v>
      </c>
      <c r="L15" s="404">
        <v>345700.12</v>
      </c>
      <c r="M15" s="466">
        <v>348488.26</v>
      </c>
      <c r="N15" s="402">
        <v>301447.42</v>
      </c>
      <c r="O15" s="223">
        <f t="shared" si="0"/>
        <v>4387353.4399999995</v>
      </c>
      <c r="Q15" s="85"/>
    </row>
    <row r="16" spans="1:17" x14ac:dyDescent="0.25">
      <c r="A16" s="73" t="s">
        <v>19</v>
      </c>
      <c r="B16" s="1" t="s">
        <v>20</v>
      </c>
      <c r="C16" s="403">
        <v>3180.83</v>
      </c>
      <c r="D16" s="403">
        <v>7118.21</v>
      </c>
      <c r="E16" s="402">
        <v>2018.78</v>
      </c>
      <c r="F16" s="405">
        <v>0</v>
      </c>
      <c r="G16" s="403">
        <v>5364</v>
      </c>
      <c r="H16" s="404">
        <v>4671.1499999999996</v>
      </c>
      <c r="I16" s="402">
        <v>4452.57</v>
      </c>
      <c r="J16" s="403">
        <v>5020.75</v>
      </c>
      <c r="K16" s="404">
        <v>3781.65</v>
      </c>
      <c r="L16" s="404">
        <v>4292.8900000000003</v>
      </c>
      <c r="M16" s="466">
        <v>3600.19</v>
      </c>
      <c r="N16" s="402">
        <v>2146.2600000000002</v>
      </c>
      <c r="O16" s="223">
        <f t="shared" si="0"/>
        <v>45647.280000000006</v>
      </c>
      <c r="Q16" s="85"/>
    </row>
    <row r="17" spans="1:17" x14ac:dyDescent="0.25">
      <c r="A17" s="73" t="s">
        <v>779</v>
      </c>
      <c r="B17" s="1" t="s">
        <v>780</v>
      </c>
      <c r="C17" s="403">
        <v>1501348.33</v>
      </c>
      <c r="D17" s="403">
        <v>1772346.21</v>
      </c>
      <c r="E17" s="402">
        <v>1568126.34</v>
      </c>
      <c r="F17" s="405">
        <v>1528873.36</v>
      </c>
      <c r="G17" s="403">
        <v>2490570.19</v>
      </c>
      <c r="H17" s="404">
        <v>1677383.45</v>
      </c>
      <c r="I17" s="402">
        <v>1825346.49</v>
      </c>
      <c r="J17" s="403">
        <v>1507286.61</v>
      </c>
      <c r="K17" s="404">
        <v>1819644.72</v>
      </c>
      <c r="L17" s="404">
        <v>1665107.05</v>
      </c>
      <c r="M17" s="466">
        <v>2430724.4500000002</v>
      </c>
      <c r="N17" s="402">
        <v>1821134.34</v>
      </c>
      <c r="O17" s="223">
        <f t="shared" si="0"/>
        <v>21607891.539999999</v>
      </c>
      <c r="Q17" s="85"/>
    </row>
    <row r="18" spans="1:17" x14ac:dyDescent="0.25">
      <c r="A18" s="73" t="s">
        <v>21</v>
      </c>
      <c r="B18" s="1" t="s">
        <v>22</v>
      </c>
      <c r="C18" s="403">
        <v>69940</v>
      </c>
      <c r="D18" s="403">
        <v>59160</v>
      </c>
      <c r="E18" s="402">
        <v>59650</v>
      </c>
      <c r="F18" s="405">
        <v>58110</v>
      </c>
      <c r="G18" s="403">
        <v>48810</v>
      </c>
      <c r="H18" s="404">
        <v>50930</v>
      </c>
      <c r="I18" s="402">
        <v>66300</v>
      </c>
      <c r="J18" s="403">
        <v>75350</v>
      </c>
      <c r="K18" s="404">
        <v>54870</v>
      </c>
      <c r="L18" s="404">
        <v>64360</v>
      </c>
      <c r="M18" s="466">
        <v>62460</v>
      </c>
      <c r="N18" s="402">
        <v>43190</v>
      </c>
      <c r="O18" s="223">
        <f t="shared" si="0"/>
        <v>713130</v>
      </c>
      <c r="Q18" s="85"/>
    </row>
    <row r="19" spans="1:17" x14ac:dyDescent="0.25">
      <c r="A19" s="73" t="s">
        <v>23</v>
      </c>
      <c r="B19" s="1" t="s">
        <v>24</v>
      </c>
      <c r="C19" s="403">
        <v>0</v>
      </c>
      <c r="D19" s="403">
        <v>0</v>
      </c>
      <c r="E19" s="402">
        <v>0</v>
      </c>
      <c r="F19" s="407">
        <v>0</v>
      </c>
      <c r="G19" s="407">
        <v>0</v>
      </c>
      <c r="H19" s="72">
        <v>0</v>
      </c>
      <c r="I19" s="402">
        <v>0</v>
      </c>
      <c r="J19" s="403">
        <v>0</v>
      </c>
      <c r="K19" s="404">
        <v>0</v>
      </c>
      <c r="L19" s="404">
        <v>0</v>
      </c>
      <c r="M19" s="465">
        <v>0</v>
      </c>
      <c r="N19" s="402">
        <v>0</v>
      </c>
      <c r="O19" s="223">
        <f t="shared" si="0"/>
        <v>0</v>
      </c>
      <c r="Q19" s="85"/>
    </row>
    <row r="20" spans="1:17" x14ac:dyDescent="0.25">
      <c r="A20" s="73" t="s">
        <v>25</v>
      </c>
      <c r="B20" s="1" t="s">
        <v>26</v>
      </c>
      <c r="C20" s="403">
        <v>0</v>
      </c>
      <c r="D20" s="403">
        <v>0</v>
      </c>
      <c r="E20" s="72">
        <v>0</v>
      </c>
      <c r="F20" s="407">
        <v>0</v>
      </c>
      <c r="G20" s="407">
        <v>0</v>
      </c>
      <c r="H20" s="72">
        <v>0</v>
      </c>
      <c r="I20" s="403">
        <v>0</v>
      </c>
      <c r="J20" s="403">
        <v>0</v>
      </c>
      <c r="K20" s="404">
        <v>0</v>
      </c>
      <c r="L20" s="404">
        <v>0</v>
      </c>
      <c r="M20" s="465">
        <v>0</v>
      </c>
      <c r="N20" s="403">
        <v>0</v>
      </c>
      <c r="O20" s="223">
        <f t="shared" si="0"/>
        <v>0</v>
      </c>
      <c r="Q20" s="85"/>
    </row>
    <row r="21" spans="1:17" x14ac:dyDescent="0.25">
      <c r="A21" s="73" t="s">
        <v>326</v>
      </c>
      <c r="B21" s="1" t="s">
        <v>327</v>
      </c>
      <c r="C21" s="403">
        <v>0</v>
      </c>
      <c r="D21" s="403">
        <v>0</v>
      </c>
      <c r="E21" s="72">
        <v>0</v>
      </c>
      <c r="F21" s="407">
        <v>0</v>
      </c>
      <c r="G21" s="407">
        <v>0</v>
      </c>
      <c r="H21" s="72">
        <v>0</v>
      </c>
      <c r="I21" s="403">
        <v>0</v>
      </c>
      <c r="J21" s="403">
        <v>0</v>
      </c>
      <c r="K21" s="404">
        <v>0</v>
      </c>
      <c r="L21" s="404">
        <v>0</v>
      </c>
      <c r="M21" s="465">
        <v>0</v>
      </c>
      <c r="N21" s="403">
        <v>0</v>
      </c>
      <c r="O21" s="223">
        <f t="shared" si="0"/>
        <v>0</v>
      </c>
      <c r="Q21" s="85"/>
    </row>
    <row r="22" spans="1:17" x14ac:dyDescent="0.25">
      <c r="A22" s="73" t="s">
        <v>27</v>
      </c>
      <c r="B22" s="1" t="s">
        <v>28</v>
      </c>
      <c r="C22" s="403">
        <v>0</v>
      </c>
      <c r="D22" s="403">
        <v>0</v>
      </c>
      <c r="E22" s="72">
        <v>0</v>
      </c>
      <c r="F22" s="407">
        <v>0</v>
      </c>
      <c r="G22" s="407">
        <v>0</v>
      </c>
      <c r="H22" s="72">
        <v>0</v>
      </c>
      <c r="I22" s="403">
        <v>0</v>
      </c>
      <c r="J22" s="403">
        <v>0</v>
      </c>
      <c r="K22" s="404">
        <v>0</v>
      </c>
      <c r="L22" s="404">
        <v>0</v>
      </c>
      <c r="M22" s="465">
        <v>0</v>
      </c>
      <c r="N22" s="403">
        <v>0</v>
      </c>
      <c r="O22" s="223">
        <f t="shared" si="0"/>
        <v>0</v>
      </c>
      <c r="Q22" s="85"/>
    </row>
    <row r="23" spans="1:17" x14ac:dyDescent="0.25">
      <c r="A23" s="73" t="s">
        <v>29</v>
      </c>
      <c r="B23" s="1" t="s">
        <v>30</v>
      </c>
      <c r="C23" s="403">
        <v>0</v>
      </c>
      <c r="D23" s="403">
        <v>0</v>
      </c>
      <c r="E23" s="72">
        <v>0</v>
      </c>
      <c r="F23" s="407">
        <v>0</v>
      </c>
      <c r="G23" s="407">
        <v>0</v>
      </c>
      <c r="H23" s="72">
        <v>0</v>
      </c>
      <c r="I23" s="403">
        <v>0</v>
      </c>
      <c r="J23" s="403">
        <v>0</v>
      </c>
      <c r="K23" s="404">
        <v>0</v>
      </c>
      <c r="L23" s="404">
        <v>0</v>
      </c>
      <c r="M23" s="465">
        <v>0</v>
      </c>
      <c r="N23" s="403">
        <v>0</v>
      </c>
      <c r="O23" s="223">
        <f t="shared" si="0"/>
        <v>0</v>
      </c>
      <c r="Q23" s="85"/>
    </row>
    <row r="24" spans="1:17" x14ac:dyDescent="0.25">
      <c r="A24" s="73" t="s">
        <v>31</v>
      </c>
      <c r="B24" s="1" t="s">
        <v>32</v>
      </c>
      <c r="C24" s="403">
        <v>4773.9399999999996</v>
      </c>
      <c r="D24" s="403">
        <v>7834.51</v>
      </c>
      <c r="E24" s="402">
        <v>4773.9399999999996</v>
      </c>
      <c r="F24" s="405">
        <v>4773.9399999999996</v>
      </c>
      <c r="G24" s="403">
        <v>5447.54</v>
      </c>
      <c r="H24" s="404">
        <v>3060.57</v>
      </c>
      <c r="I24" s="403">
        <v>1713.37</v>
      </c>
      <c r="J24" s="403">
        <v>2386.9699999999998</v>
      </c>
      <c r="K24" s="404">
        <v>6121.14</v>
      </c>
      <c r="L24" s="404">
        <v>6794.74</v>
      </c>
      <c r="M24" s="466">
        <v>4100.34</v>
      </c>
      <c r="N24" s="403">
        <v>2386.9699999999998</v>
      </c>
      <c r="O24" s="223">
        <f t="shared" si="0"/>
        <v>54167.97</v>
      </c>
      <c r="Q24" s="85"/>
    </row>
    <row r="25" spans="1:17" x14ac:dyDescent="0.25">
      <c r="A25" s="73" t="s">
        <v>33</v>
      </c>
      <c r="B25" s="1" t="s">
        <v>34</v>
      </c>
      <c r="C25" s="403">
        <v>355.41</v>
      </c>
      <c r="D25" s="403">
        <v>128.83000000000001</v>
      </c>
      <c r="E25" s="402">
        <v>138.19999999999999</v>
      </c>
      <c r="F25" s="405">
        <v>79.05</v>
      </c>
      <c r="G25" s="403">
        <v>267.95999999999998</v>
      </c>
      <c r="H25" s="404">
        <v>128.94999999999999</v>
      </c>
      <c r="I25" s="403">
        <v>447.73</v>
      </c>
      <c r="J25" s="403">
        <v>31.58</v>
      </c>
      <c r="K25" s="404">
        <v>611.9</v>
      </c>
      <c r="L25" s="404">
        <v>502.91</v>
      </c>
      <c r="M25" s="466">
        <v>803.14</v>
      </c>
      <c r="N25" s="403">
        <v>85.75</v>
      </c>
      <c r="O25" s="223">
        <f t="shared" si="0"/>
        <v>3581.41</v>
      </c>
      <c r="Q25" s="85"/>
    </row>
    <row r="26" spans="1:17" x14ac:dyDescent="0.25">
      <c r="A26" s="73" t="s">
        <v>35</v>
      </c>
      <c r="B26" s="1" t="s">
        <v>36</v>
      </c>
      <c r="C26" s="403">
        <v>0</v>
      </c>
      <c r="D26" s="403">
        <v>0</v>
      </c>
      <c r="E26" s="402">
        <v>445.26</v>
      </c>
      <c r="F26" s="405">
        <v>0</v>
      </c>
      <c r="G26" s="405">
        <v>0</v>
      </c>
      <c r="H26" s="404">
        <v>0</v>
      </c>
      <c r="I26" s="95">
        <v>0</v>
      </c>
      <c r="J26" s="403">
        <v>0</v>
      </c>
      <c r="K26" s="404">
        <v>345.52</v>
      </c>
      <c r="L26" s="404">
        <v>0</v>
      </c>
      <c r="M26" s="466">
        <v>0</v>
      </c>
      <c r="N26" s="403">
        <v>0</v>
      </c>
      <c r="O26" s="223">
        <f t="shared" si="0"/>
        <v>790.78</v>
      </c>
      <c r="Q26" s="85"/>
    </row>
    <row r="27" spans="1:17" x14ac:dyDescent="0.25">
      <c r="A27" s="73" t="s">
        <v>37</v>
      </c>
      <c r="B27" s="1" t="s">
        <v>38</v>
      </c>
      <c r="C27" s="403">
        <v>0</v>
      </c>
      <c r="D27" s="403">
        <v>0</v>
      </c>
      <c r="E27" s="402">
        <v>0</v>
      </c>
      <c r="F27" s="405">
        <v>0</v>
      </c>
      <c r="G27" s="405">
        <v>0</v>
      </c>
      <c r="H27" s="404">
        <v>0</v>
      </c>
      <c r="I27" s="95">
        <v>0</v>
      </c>
      <c r="J27" s="403">
        <v>0</v>
      </c>
      <c r="K27" s="404">
        <v>0</v>
      </c>
      <c r="L27" s="404">
        <v>0</v>
      </c>
      <c r="M27" s="466">
        <v>0</v>
      </c>
      <c r="N27" s="403">
        <v>0</v>
      </c>
      <c r="O27" s="223">
        <f t="shared" si="0"/>
        <v>0</v>
      </c>
      <c r="Q27" s="85"/>
    </row>
    <row r="28" spans="1:17" x14ac:dyDescent="0.25">
      <c r="A28" s="73" t="s">
        <v>771</v>
      </c>
      <c r="B28" s="1" t="s">
        <v>40</v>
      </c>
      <c r="C28" s="403">
        <v>166797.29999999999</v>
      </c>
      <c r="D28" s="403">
        <v>77730.09</v>
      </c>
      <c r="E28" s="402">
        <v>78128.84</v>
      </c>
      <c r="F28" s="405">
        <v>74984.5</v>
      </c>
      <c r="G28" s="403">
        <v>77395.839999999997</v>
      </c>
      <c r="H28" s="404">
        <v>75772.2</v>
      </c>
      <c r="I28" s="403">
        <v>138396.9</v>
      </c>
      <c r="J28" s="403">
        <v>138441.1</v>
      </c>
      <c r="K28" s="404">
        <v>90676.04</v>
      </c>
      <c r="L28" s="404">
        <v>100724.53</v>
      </c>
      <c r="M28" s="466">
        <v>97449.9</v>
      </c>
      <c r="N28" s="403">
        <v>100754.58</v>
      </c>
      <c r="O28" s="223">
        <f t="shared" si="0"/>
        <v>1217251.82</v>
      </c>
      <c r="Q28" s="85"/>
    </row>
    <row r="29" spans="1:17" x14ac:dyDescent="0.25">
      <c r="A29" s="73" t="s">
        <v>41</v>
      </c>
      <c r="B29" s="1" t="s">
        <v>42</v>
      </c>
      <c r="C29" s="403">
        <v>-4545546.55</v>
      </c>
      <c r="D29" s="403">
        <v>7145975.1900000004</v>
      </c>
      <c r="E29" s="402">
        <v>6928790.0599999996</v>
      </c>
      <c r="F29" s="405">
        <v>7082768.7800000003</v>
      </c>
      <c r="G29" s="403">
        <v>6802243.4900000002</v>
      </c>
      <c r="H29" s="404">
        <v>7258992.29</v>
      </c>
      <c r="I29" s="403">
        <v>7608799.3799999999</v>
      </c>
      <c r="J29" s="403">
        <v>6953308.9400000004</v>
      </c>
      <c r="K29" s="404">
        <v>6585170.1799999997</v>
      </c>
      <c r="L29" s="404">
        <v>6797967.5199999996</v>
      </c>
      <c r="M29" s="466">
        <v>6973409.04</v>
      </c>
      <c r="N29" s="403">
        <v>-986718.56</v>
      </c>
      <c r="O29" s="223">
        <f t="shared" si="0"/>
        <v>64605159.759999998</v>
      </c>
      <c r="Q29" s="85"/>
    </row>
    <row r="30" spans="1:17" x14ac:dyDescent="0.25">
      <c r="A30" s="73" t="s">
        <v>43</v>
      </c>
      <c r="B30" s="1" t="s">
        <v>44</v>
      </c>
      <c r="C30" s="403">
        <v>0</v>
      </c>
      <c r="D30" s="403">
        <v>0</v>
      </c>
      <c r="E30" s="402">
        <v>0</v>
      </c>
      <c r="F30" s="407">
        <v>0</v>
      </c>
      <c r="G30" s="407">
        <v>0</v>
      </c>
      <c r="H30" s="403">
        <v>0</v>
      </c>
      <c r="I30" s="403">
        <v>0</v>
      </c>
      <c r="J30" s="403">
        <v>0</v>
      </c>
      <c r="K30" s="404">
        <v>0</v>
      </c>
      <c r="L30" s="404">
        <v>0</v>
      </c>
      <c r="M30" s="465">
        <v>0</v>
      </c>
      <c r="N30" s="403">
        <v>0</v>
      </c>
      <c r="O30" s="223">
        <f t="shared" si="0"/>
        <v>0</v>
      </c>
      <c r="Q30" s="85"/>
    </row>
    <row r="31" spans="1:17" x14ac:dyDescent="0.25">
      <c r="A31" s="73" t="s">
        <v>45</v>
      </c>
      <c r="B31" s="1" t="s">
        <v>46</v>
      </c>
      <c r="C31" s="403">
        <v>409.73</v>
      </c>
      <c r="D31" s="403">
        <v>749.94</v>
      </c>
      <c r="E31" s="402">
        <v>0</v>
      </c>
      <c r="F31" s="407">
        <v>218.98</v>
      </c>
      <c r="G31" s="404">
        <v>70.430000000000007</v>
      </c>
      <c r="H31" s="404">
        <v>377.93</v>
      </c>
      <c r="I31" s="403">
        <v>219.39</v>
      </c>
      <c r="J31" s="403">
        <v>-5</v>
      </c>
      <c r="K31" s="404">
        <v>168.47</v>
      </c>
      <c r="L31" s="404">
        <v>0</v>
      </c>
      <c r="M31" s="466">
        <v>0</v>
      </c>
      <c r="N31" s="403">
        <v>0</v>
      </c>
      <c r="O31" s="223">
        <f t="shared" si="0"/>
        <v>2209.87</v>
      </c>
      <c r="Q31" s="85"/>
    </row>
    <row r="32" spans="1:17" x14ac:dyDescent="0.25">
      <c r="A32" s="73" t="s">
        <v>47</v>
      </c>
      <c r="B32" s="1" t="s">
        <v>48</v>
      </c>
      <c r="C32" s="403">
        <v>0</v>
      </c>
      <c r="D32" s="403">
        <v>0</v>
      </c>
      <c r="E32" s="402">
        <v>0</v>
      </c>
      <c r="F32" s="407">
        <v>0</v>
      </c>
      <c r="G32" s="407">
        <v>0</v>
      </c>
      <c r="H32" s="404">
        <v>0</v>
      </c>
      <c r="I32" s="403">
        <v>0</v>
      </c>
      <c r="J32" s="403">
        <v>0</v>
      </c>
      <c r="K32" s="404">
        <v>0</v>
      </c>
      <c r="L32" s="404">
        <v>0</v>
      </c>
      <c r="M32" s="466">
        <v>0</v>
      </c>
      <c r="N32" s="401">
        <v>0</v>
      </c>
      <c r="O32" s="223">
        <f t="shared" si="0"/>
        <v>0</v>
      </c>
      <c r="Q32" s="85"/>
    </row>
    <row r="33" spans="1:17" x14ac:dyDescent="0.25">
      <c r="A33" s="73" t="s">
        <v>768</v>
      </c>
      <c r="B33" s="1" t="s">
        <v>765</v>
      </c>
      <c r="C33" s="403">
        <v>0</v>
      </c>
      <c r="D33" s="403">
        <v>0</v>
      </c>
      <c r="E33" s="402">
        <v>0</v>
      </c>
      <c r="F33" s="407">
        <v>0</v>
      </c>
      <c r="G33" s="407">
        <v>0</v>
      </c>
      <c r="H33" s="404">
        <v>0</v>
      </c>
      <c r="I33" s="403">
        <v>0</v>
      </c>
      <c r="J33" s="403">
        <v>0</v>
      </c>
      <c r="K33" s="404">
        <v>816.48</v>
      </c>
      <c r="L33" s="404">
        <v>0</v>
      </c>
      <c r="M33" s="466">
        <v>0</v>
      </c>
      <c r="N33" s="401">
        <v>0</v>
      </c>
      <c r="O33" s="223">
        <f t="shared" si="0"/>
        <v>816.48</v>
      </c>
      <c r="Q33" s="85"/>
    </row>
    <row r="34" spans="1:17" x14ac:dyDescent="0.25">
      <c r="A34" s="73" t="s">
        <v>49</v>
      </c>
      <c r="B34" s="1" t="s">
        <v>50</v>
      </c>
      <c r="C34" s="403">
        <v>0</v>
      </c>
      <c r="D34" s="403">
        <v>0</v>
      </c>
      <c r="E34" s="402">
        <v>1445.85</v>
      </c>
      <c r="F34" s="407">
        <v>595.35</v>
      </c>
      <c r="G34" s="407">
        <v>850.5</v>
      </c>
      <c r="H34" s="404">
        <v>510.3</v>
      </c>
      <c r="I34" s="403">
        <v>0</v>
      </c>
      <c r="J34" s="403">
        <v>0</v>
      </c>
      <c r="K34" s="404">
        <v>0</v>
      </c>
      <c r="L34" s="404">
        <v>0</v>
      </c>
      <c r="M34" s="466">
        <v>0</v>
      </c>
      <c r="N34" s="403">
        <v>850.5</v>
      </c>
      <c r="O34" s="223">
        <f t="shared" si="0"/>
        <v>4252.5</v>
      </c>
      <c r="Q34" s="85"/>
    </row>
    <row r="35" spans="1:17" x14ac:dyDescent="0.25">
      <c r="A35" s="73" t="s">
        <v>51</v>
      </c>
      <c r="B35" s="1" t="s">
        <v>52</v>
      </c>
      <c r="C35" s="403">
        <v>0</v>
      </c>
      <c r="D35" s="403">
        <v>0</v>
      </c>
      <c r="E35" s="402">
        <v>0</v>
      </c>
      <c r="F35" s="407">
        <v>0</v>
      </c>
      <c r="G35" s="407">
        <v>0</v>
      </c>
      <c r="H35" s="404">
        <v>0</v>
      </c>
      <c r="I35" s="403">
        <v>0</v>
      </c>
      <c r="J35" s="403">
        <v>0</v>
      </c>
      <c r="K35" s="404">
        <v>0</v>
      </c>
      <c r="L35" s="404">
        <v>0</v>
      </c>
      <c r="M35" s="466">
        <v>0</v>
      </c>
      <c r="N35" s="403">
        <v>0</v>
      </c>
      <c r="O35" s="223">
        <f t="shared" si="0"/>
        <v>0</v>
      </c>
      <c r="Q35" s="85"/>
    </row>
    <row r="36" spans="1:17" x14ac:dyDescent="0.25">
      <c r="A36" s="73" t="s">
        <v>53</v>
      </c>
      <c r="B36" s="1" t="s">
        <v>54</v>
      </c>
      <c r="C36" s="403">
        <v>2922.83</v>
      </c>
      <c r="D36" s="403">
        <v>3102.41</v>
      </c>
      <c r="E36" s="402">
        <v>3495.04</v>
      </c>
      <c r="F36" s="405">
        <v>2819.43</v>
      </c>
      <c r="G36" s="403">
        <v>5246.07</v>
      </c>
      <c r="H36" s="404">
        <v>3024.71</v>
      </c>
      <c r="I36" s="403">
        <v>3614.3</v>
      </c>
      <c r="J36" s="403">
        <v>2890.22</v>
      </c>
      <c r="K36" s="404">
        <v>3431.4</v>
      </c>
      <c r="L36" s="404">
        <v>3076.33</v>
      </c>
      <c r="M36" s="403">
        <v>4586.0600000000004</v>
      </c>
      <c r="N36" s="403">
        <v>2036.75</v>
      </c>
      <c r="O36" s="223">
        <f t="shared" si="0"/>
        <v>40245.549999999996</v>
      </c>
      <c r="Q36" s="85"/>
    </row>
    <row r="37" spans="1:17" x14ac:dyDescent="0.25">
      <c r="A37" s="73" t="s">
        <v>307</v>
      </c>
      <c r="B37" s="1" t="s">
        <v>55</v>
      </c>
      <c r="C37" s="403">
        <v>1705.3</v>
      </c>
      <c r="D37" s="403">
        <v>1557.43</v>
      </c>
      <c r="E37" s="402">
        <v>535.82000000000005</v>
      </c>
      <c r="F37" s="405">
        <v>239.33</v>
      </c>
      <c r="G37" s="403">
        <v>0</v>
      </c>
      <c r="H37" s="404">
        <v>833.49</v>
      </c>
      <c r="I37" s="403">
        <v>659.26</v>
      </c>
      <c r="J37" s="403">
        <v>749.22</v>
      </c>
      <c r="K37" s="404">
        <v>1209.58</v>
      </c>
      <c r="L37" s="404">
        <v>1471.97</v>
      </c>
      <c r="M37" s="403">
        <v>1191.8900000000001</v>
      </c>
      <c r="N37" s="403">
        <v>249.08</v>
      </c>
      <c r="O37" s="223">
        <f t="shared" si="0"/>
        <v>10402.369999999999</v>
      </c>
      <c r="Q37" s="85"/>
    </row>
    <row r="38" spans="1:17" x14ac:dyDescent="0.25">
      <c r="A38" s="73" t="s">
        <v>56</v>
      </c>
      <c r="B38" s="1" t="s">
        <v>57</v>
      </c>
      <c r="C38" s="403">
        <v>2613.48</v>
      </c>
      <c r="D38" s="403">
        <v>1527.53</v>
      </c>
      <c r="E38" s="402">
        <v>1980.92</v>
      </c>
      <c r="F38" s="405">
        <v>2597.9299999999998</v>
      </c>
      <c r="G38" s="403">
        <v>2109.81</v>
      </c>
      <c r="H38" s="404">
        <v>1223.5</v>
      </c>
      <c r="I38" s="403">
        <v>13393.53</v>
      </c>
      <c r="J38" s="403">
        <v>1568.72</v>
      </c>
      <c r="K38" s="404">
        <v>2031.31</v>
      </c>
      <c r="L38" s="404">
        <v>1336.63</v>
      </c>
      <c r="M38" s="403">
        <v>2949.32</v>
      </c>
      <c r="N38" s="403">
        <v>2922.56</v>
      </c>
      <c r="O38" s="223">
        <f t="shared" ref="O38:O70" si="1">SUM(C38:N38)</f>
        <v>36255.240000000005</v>
      </c>
      <c r="Q38" s="85"/>
    </row>
    <row r="39" spans="1:17" x14ac:dyDescent="0.25">
      <c r="A39" s="73" t="s">
        <v>58</v>
      </c>
      <c r="B39" s="1" t="s">
        <v>59</v>
      </c>
      <c r="C39" s="403">
        <v>1057.22</v>
      </c>
      <c r="D39" s="403">
        <v>2747.12</v>
      </c>
      <c r="E39" s="402">
        <v>1203.3</v>
      </c>
      <c r="F39" s="405">
        <v>944.9</v>
      </c>
      <c r="G39" s="403">
        <v>356.5</v>
      </c>
      <c r="H39" s="404">
        <v>146.13</v>
      </c>
      <c r="I39" s="403">
        <v>2085.59</v>
      </c>
      <c r="J39" s="403">
        <v>1774.04</v>
      </c>
      <c r="K39" s="404">
        <v>337.05</v>
      </c>
      <c r="L39" s="404">
        <v>1269.27</v>
      </c>
      <c r="M39" s="403">
        <v>1527.02</v>
      </c>
      <c r="N39" s="403">
        <v>128.91999999999999</v>
      </c>
      <c r="O39" s="223">
        <f t="shared" si="1"/>
        <v>13577.06</v>
      </c>
      <c r="Q39" s="85"/>
    </row>
    <row r="40" spans="1:17" x14ac:dyDescent="0.25">
      <c r="A40" s="73" t="s">
        <v>60</v>
      </c>
      <c r="B40" s="1" t="s">
        <v>61</v>
      </c>
      <c r="C40" s="403">
        <v>0</v>
      </c>
      <c r="D40" s="403">
        <v>0</v>
      </c>
      <c r="E40" s="402">
        <v>462.73</v>
      </c>
      <c r="F40" s="405">
        <v>0</v>
      </c>
      <c r="G40" s="405">
        <v>0</v>
      </c>
      <c r="H40" s="404">
        <v>0</v>
      </c>
      <c r="I40" s="403">
        <v>67.02</v>
      </c>
      <c r="J40" s="403">
        <v>162.80000000000001</v>
      </c>
      <c r="K40" s="404">
        <v>0</v>
      </c>
      <c r="L40" s="404">
        <v>0</v>
      </c>
      <c r="M40" s="403">
        <v>0</v>
      </c>
      <c r="N40" s="403">
        <v>0</v>
      </c>
      <c r="O40" s="223">
        <f t="shared" si="1"/>
        <v>692.55</v>
      </c>
      <c r="Q40" s="85"/>
    </row>
    <row r="41" spans="1:17" x14ac:dyDescent="0.25">
      <c r="A41" s="73" t="s">
        <v>62</v>
      </c>
      <c r="B41" s="1" t="s">
        <v>63</v>
      </c>
      <c r="C41" s="403">
        <v>1326.24</v>
      </c>
      <c r="D41" s="403">
        <v>1985.5</v>
      </c>
      <c r="E41" s="402">
        <v>857.55</v>
      </c>
      <c r="F41" s="405">
        <v>1510.21</v>
      </c>
      <c r="G41" s="403">
        <v>1766.38</v>
      </c>
      <c r="H41" s="404">
        <v>1439.47</v>
      </c>
      <c r="I41" s="403">
        <v>1568.64</v>
      </c>
      <c r="J41" s="403">
        <v>1739.79</v>
      </c>
      <c r="K41" s="404">
        <v>1407.73</v>
      </c>
      <c r="L41" s="404">
        <v>1635.36</v>
      </c>
      <c r="M41" s="403">
        <v>1899.9</v>
      </c>
      <c r="N41" s="403">
        <v>7497.78</v>
      </c>
      <c r="O41" s="223">
        <f t="shared" si="1"/>
        <v>24634.55</v>
      </c>
      <c r="Q41" s="85"/>
    </row>
    <row r="42" spans="1:17" x14ac:dyDescent="0.25">
      <c r="A42" s="73" t="s">
        <v>64</v>
      </c>
      <c r="B42" s="1" t="s">
        <v>65</v>
      </c>
      <c r="C42" s="403">
        <v>19410.099999999999</v>
      </c>
      <c r="D42" s="403">
        <v>34602.449999999997</v>
      </c>
      <c r="E42" s="402">
        <v>18626.97</v>
      </c>
      <c r="F42" s="405">
        <v>18265.080000000002</v>
      </c>
      <c r="G42" s="403">
        <v>54045.760000000002</v>
      </c>
      <c r="H42" s="404">
        <v>19926.919999999998</v>
      </c>
      <c r="I42" s="403">
        <v>62312.35</v>
      </c>
      <c r="J42" s="403">
        <v>42634.06</v>
      </c>
      <c r="K42" s="404">
        <v>51241.55</v>
      </c>
      <c r="L42" s="404">
        <v>31604.39</v>
      </c>
      <c r="M42" s="403">
        <v>29565.97</v>
      </c>
      <c r="N42" s="403">
        <v>28157.1</v>
      </c>
      <c r="O42" s="223">
        <f t="shared" si="1"/>
        <v>410392.69999999995</v>
      </c>
      <c r="P42" s="482"/>
      <c r="Q42" s="85"/>
    </row>
    <row r="43" spans="1:17" x14ac:dyDescent="0.25">
      <c r="A43" s="73" t="s">
        <v>66</v>
      </c>
      <c r="B43" s="1" t="s">
        <v>67</v>
      </c>
      <c r="C43" s="403">
        <v>1620.72</v>
      </c>
      <c r="D43" s="403">
        <v>1036.1300000000001</v>
      </c>
      <c r="E43" s="402">
        <v>637.37</v>
      </c>
      <c r="F43" s="405">
        <v>2530.04</v>
      </c>
      <c r="G43" s="403">
        <v>1246.33</v>
      </c>
      <c r="H43" s="404">
        <v>359.31</v>
      </c>
      <c r="I43" s="403">
        <v>592.95000000000005</v>
      </c>
      <c r="J43" s="403">
        <v>467.82</v>
      </c>
      <c r="K43" s="404">
        <v>3112.17</v>
      </c>
      <c r="L43" s="404">
        <v>575.64</v>
      </c>
      <c r="M43" s="403">
        <v>473.99</v>
      </c>
      <c r="N43" s="403">
        <v>58768.959999999999</v>
      </c>
      <c r="O43" s="223">
        <f t="shared" si="1"/>
        <v>71421.429999999993</v>
      </c>
      <c r="P43" s="85"/>
      <c r="Q43" s="85"/>
    </row>
    <row r="44" spans="1:17" x14ac:dyDescent="0.25">
      <c r="A44" s="73" t="s">
        <v>68</v>
      </c>
      <c r="B44" s="1" t="s">
        <v>69</v>
      </c>
      <c r="C44" s="403">
        <v>1132.75</v>
      </c>
      <c r="D44" s="403">
        <v>1303.83</v>
      </c>
      <c r="E44" s="402">
        <v>-775.91</v>
      </c>
      <c r="F44" s="405">
        <v>616.6</v>
      </c>
      <c r="G44" s="403">
        <v>984.17</v>
      </c>
      <c r="H44" s="404">
        <v>1603.78</v>
      </c>
      <c r="I44" s="403">
        <v>1418.01</v>
      </c>
      <c r="J44" s="403">
        <v>220.58</v>
      </c>
      <c r="K44" s="404">
        <v>802.93</v>
      </c>
      <c r="L44" s="404">
        <v>189.47</v>
      </c>
      <c r="M44" s="403">
        <v>1120.47</v>
      </c>
      <c r="N44" s="403">
        <v>875.64</v>
      </c>
      <c r="O44" s="223">
        <f t="shared" si="1"/>
        <v>9492.32</v>
      </c>
      <c r="P44" s="482"/>
      <c r="Q44" s="85"/>
    </row>
    <row r="45" spans="1:17" x14ac:dyDescent="0.25">
      <c r="A45" s="2" t="s">
        <v>70</v>
      </c>
      <c r="B45" s="1" t="s">
        <v>71</v>
      </c>
      <c r="C45" s="403">
        <v>4851591.8099999996</v>
      </c>
      <c r="D45" s="403">
        <v>6181666.8600000003</v>
      </c>
      <c r="E45" s="402">
        <v>5173308.8</v>
      </c>
      <c r="F45" s="405">
        <v>4852150.42</v>
      </c>
      <c r="G45" s="403">
        <v>6243779.5499999998</v>
      </c>
      <c r="H45" s="404">
        <v>5072013.13</v>
      </c>
      <c r="I45" s="403">
        <v>5143852.9400000004</v>
      </c>
      <c r="J45" s="403">
        <v>4638068.1100000003</v>
      </c>
      <c r="K45" s="404">
        <v>4924209.58</v>
      </c>
      <c r="L45" s="404">
        <v>5265664.0199999996</v>
      </c>
      <c r="M45" s="403">
        <v>6464102.5499999998</v>
      </c>
      <c r="N45" s="403">
        <v>4861589.2300000004</v>
      </c>
      <c r="O45" s="223">
        <f t="shared" si="1"/>
        <v>63671997</v>
      </c>
      <c r="Q45" s="85"/>
    </row>
    <row r="46" spans="1:17" x14ac:dyDescent="0.25">
      <c r="A46" s="260" t="s">
        <v>72</v>
      </c>
      <c r="B46" s="261" t="s">
        <v>73</v>
      </c>
      <c r="C46" s="381">
        <v>0</v>
      </c>
      <c r="D46" s="381">
        <v>0</v>
      </c>
      <c r="E46" s="381">
        <v>0</v>
      </c>
      <c r="F46" s="445">
        <v>0</v>
      </c>
      <c r="G46" s="314">
        <v>0</v>
      </c>
      <c r="H46" s="381">
        <v>0</v>
      </c>
      <c r="I46" s="314">
        <v>0</v>
      </c>
      <c r="J46" s="456">
        <v>0</v>
      </c>
      <c r="K46" s="314">
        <v>0</v>
      </c>
      <c r="L46" s="381">
        <v>0</v>
      </c>
      <c r="M46" s="467">
        <v>0</v>
      </c>
      <c r="N46" s="599">
        <v>0</v>
      </c>
      <c r="O46" s="263">
        <f t="shared" si="1"/>
        <v>0</v>
      </c>
      <c r="Q46" s="85"/>
    </row>
    <row r="47" spans="1:17" x14ac:dyDescent="0.25">
      <c r="A47" s="73" t="s">
        <v>74</v>
      </c>
      <c r="B47" s="1" t="s">
        <v>75</v>
      </c>
      <c r="C47" s="414">
        <v>12057.68</v>
      </c>
      <c r="D47" s="403">
        <v>4283.76</v>
      </c>
      <c r="E47" s="402">
        <v>10662.79</v>
      </c>
      <c r="F47" s="405">
        <v>13643.54</v>
      </c>
      <c r="G47" s="403">
        <v>8831.7000000000007</v>
      </c>
      <c r="H47" s="404">
        <v>12077.61</v>
      </c>
      <c r="I47" s="403">
        <v>10520.16</v>
      </c>
      <c r="J47" s="403">
        <v>6143.29</v>
      </c>
      <c r="K47" s="404">
        <v>6620.84</v>
      </c>
      <c r="L47" s="404">
        <v>5270.43</v>
      </c>
      <c r="M47" s="466">
        <v>7744.26</v>
      </c>
      <c r="N47" s="403">
        <v>11307.43</v>
      </c>
      <c r="O47" s="223">
        <f t="shared" si="1"/>
        <v>109163.48999999999</v>
      </c>
      <c r="P47" s="85"/>
      <c r="Q47" s="85"/>
    </row>
    <row r="48" spans="1:17" x14ac:dyDescent="0.25">
      <c r="A48" s="73" t="s">
        <v>76</v>
      </c>
      <c r="B48" s="1" t="s">
        <v>77</v>
      </c>
      <c r="C48" s="414">
        <v>6411298.0999999996</v>
      </c>
      <c r="D48" s="403">
        <v>9141969.8900000006</v>
      </c>
      <c r="E48" s="402">
        <v>7645313.1500000004</v>
      </c>
      <c r="F48" s="405">
        <v>7351262.8700000001</v>
      </c>
      <c r="G48" s="403">
        <v>8762612.7699999996</v>
      </c>
      <c r="H48" s="404">
        <v>7686479.4199999999</v>
      </c>
      <c r="I48" s="403">
        <v>7845236.7199999997</v>
      </c>
      <c r="J48" s="403">
        <v>6745880.0499999998</v>
      </c>
      <c r="K48" s="404">
        <v>7431086.5999999996</v>
      </c>
      <c r="L48" s="404">
        <v>8112814.1900000004</v>
      </c>
      <c r="M48" s="466">
        <v>8980227.7200000007</v>
      </c>
      <c r="N48" s="403">
        <v>7098112.5999999996</v>
      </c>
      <c r="O48" s="223">
        <f t="shared" si="1"/>
        <v>93212294.079999983</v>
      </c>
      <c r="Q48" s="85"/>
    </row>
    <row r="49" spans="1:17" x14ac:dyDescent="0.25">
      <c r="A49" s="262" t="s">
        <v>78</v>
      </c>
      <c r="B49" s="261" t="s">
        <v>79</v>
      </c>
      <c r="C49" s="381">
        <v>0</v>
      </c>
      <c r="D49" s="381">
        <v>0</v>
      </c>
      <c r="E49" s="381">
        <v>0</v>
      </c>
      <c r="F49" s="445">
        <v>0</v>
      </c>
      <c r="G49" s="314">
        <v>0</v>
      </c>
      <c r="H49" s="381">
        <v>0</v>
      </c>
      <c r="I49" s="314">
        <v>0</v>
      </c>
      <c r="J49" s="456">
        <v>0</v>
      </c>
      <c r="K49" s="314">
        <v>0</v>
      </c>
      <c r="L49" s="381">
        <v>0</v>
      </c>
      <c r="M49" s="467">
        <v>0</v>
      </c>
      <c r="N49" s="599">
        <v>0</v>
      </c>
      <c r="O49" s="263">
        <f t="shared" si="1"/>
        <v>0</v>
      </c>
      <c r="Q49" s="85"/>
    </row>
    <row r="50" spans="1:17" x14ac:dyDescent="0.25">
      <c r="A50" s="73" t="s">
        <v>80</v>
      </c>
      <c r="B50" s="1" t="s">
        <v>81</v>
      </c>
      <c r="C50" s="403">
        <v>0</v>
      </c>
      <c r="D50" s="403">
        <v>0</v>
      </c>
      <c r="E50" s="402">
        <v>0</v>
      </c>
      <c r="F50" s="407">
        <v>0</v>
      </c>
      <c r="G50" s="407">
        <v>0</v>
      </c>
      <c r="H50" s="72">
        <v>0</v>
      </c>
      <c r="I50" s="95">
        <v>0</v>
      </c>
      <c r="J50" s="403">
        <v>0</v>
      </c>
      <c r="K50" s="404">
        <v>0</v>
      </c>
      <c r="L50" s="404">
        <v>0</v>
      </c>
      <c r="M50" s="403">
        <v>0</v>
      </c>
      <c r="N50" s="402">
        <v>0</v>
      </c>
      <c r="O50" s="223">
        <f t="shared" si="1"/>
        <v>0</v>
      </c>
      <c r="Q50" s="85"/>
    </row>
    <row r="51" spans="1:17" x14ac:dyDescent="0.25">
      <c r="A51" s="73" t="s">
        <v>82</v>
      </c>
      <c r="B51" s="1" t="s">
        <v>83</v>
      </c>
      <c r="C51" s="403">
        <v>0</v>
      </c>
      <c r="D51" s="403">
        <v>0</v>
      </c>
      <c r="E51" s="402">
        <v>0</v>
      </c>
      <c r="F51" s="407">
        <v>0</v>
      </c>
      <c r="G51" s="407">
        <v>0</v>
      </c>
      <c r="H51" s="72">
        <v>0</v>
      </c>
      <c r="I51" s="95">
        <v>0</v>
      </c>
      <c r="J51" s="403">
        <v>0</v>
      </c>
      <c r="K51" s="404">
        <v>0</v>
      </c>
      <c r="L51" s="404">
        <v>0</v>
      </c>
      <c r="M51" s="403">
        <v>0</v>
      </c>
      <c r="N51" s="402">
        <v>0</v>
      </c>
      <c r="O51" s="223">
        <f t="shared" si="1"/>
        <v>0</v>
      </c>
      <c r="Q51" s="85"/>
    </row>
    <row r="52" spans="1:17" x14ac:dyDescent="0.25">
      <c r="A52" s="73" t="s">
        <v>84</v>
      </c>
      <c r="B52" s="1" t="s">
        <v>85</v>
      </c>
      <c r="C52" s="403">
        <v>6146.23</v>
      </c>
      <c r="D52" s="403">
        <v>10771.64</v>
      </c>
      <c r="E52" s="402">
        <v>5365.02</v>
      </c>
      <c r="F52" s="405">
        <v>2783.29</v>
      </c>
      <c r="G52" s="403">
        <v>7569.31</v>
      </c>
      <c r="H52" s="404">
        <v>3113.68</v>
      </c>
      <c r="I52" s="403">
        <v>10546.75</v>
      </c>
      <c r="J52" s="403">
        <v>2592.4899999999998</v>
      </c>
      <c r="K52" s="404">
        <v>6489.99</v>
      </c>
      <c r="L52" s="404">
        <v>2914.18</v>
      </c>
      <c r="M52" s="403">
        <v>4164.9399999999996</v>
      </c>
      <c r="N52" s="402">
        <v>5878.53</v>
      </c>
      <c r="O52" s="223">
        <f t="shared" si="1"/>
        <v>68336.05</v>
      </c>
      <c r="P52" s="482"/>
      <c r="Q52" s="85"/>
    </row>
    <row r="53" spans="1:17" x14ac:dyDescent="0.25">
      <c r="A53" s="73" t="s">
        <v>86</v>
      </c>
      <c r="B53" s="1" t="s">
        <v>87</v>
      </c>
      <c r="C53" s="403">
        <v>31613.3</v>
      </c>
      <c r="D53" s="403">
        <v>61911.040000000001</v>
      </c>
      <c r="E53" s="402">
        <v>28625.19</v>
      </c>
      <c r="F53" s="405">
        <v>48758.74</v>
      </c>
      <c r="G53" s="403">
        <v>26050.79</v>
      </c>
      <c r="H53" s="404">
        <v>16923.240000000002</v>
      </c>
      <c r="I53" s="403">
        <v>30672.73</v>
      </c>
      <c r="J53" s="403">
        <v>16914.63</v>
      </c>
      <c r="K53" s="404">
        <v>29303.88</v>
      </c>
      <c r="L53" s="404">
        <v>24110.16</v>
      </c>
      <c r="M53" s="403">
        <v>35014.93</v>
      </c>
      <c r="N53" s="402">
        <v>26830.13</v>
      </c>
      <c r="O53" s="223">
        <f t="shared" si="1"/>
        <v>376728.75999999995</v>
      </c>
      <c r="Q53" s="85"/>
    </row>
    <row r="54" spans="1:17" x14ac:dyDescent="0.25">
      <c r="A54" s="73" t="s">
        <v>88</v>
      </c>
      <c r="B54" s="1" t="s">
        <v>89</v>
      </c>
      <c r="C54" s="403">
        <v>13119.73</v>
      </c>
      <c r="D54" s="403">
        <v>24966.75</v>
      </c>
      <c r="E54" s="402">
        <v>19090.650000000001</v>
      </c>
      <c r="F54" s="405">
        <v>16382.98</v>
      </c>
      <c r="G54" s="403">
        <v>18673.060000000001</v>
      </c>
      <c r="H54" s="404">
        <v>15161.08</v>
      </c>
      <c r="I54" s="403">
        <v>14188</v>
      </c>
      <c r="J54" s="403">
        <v>15431.04</v>
      </c>
      <c r="K54" s="404">
        <v>13262.95</v>
      </c>
      <c r="L54" s="404">
        <v>19265.669999999998</v>
      </c>
      <c r="M54" s="403">
        <v>20298.93</v>
      </c>
      <c r="N54" s="402">
        <v>16044.56</v>
      </c>
      <c r="O54" s="223">
        <f t="shared" si="1"/>
        <v>205885.40000000002</v>
      </c>
      <c r="Q54" s="85"/>
    </row>
    <row r="55" spans="1:17" x14ac:dyDescent="0.25">
      <c r="A55" s="73" t="s">
        <v>90</v>
      </c>
      <c r="B55" s="1" t="s">
        <v>91</v>
      </c>
      <c r="C55" s="403">
        <v>0</v>
      </c>
      <c r="D55" s="403">
        <v>0</v>
      </c>
      <c r="E55" s="402">
        <v>0</v>
      </c>
      <c r="F55" s="407">
        <v>0</v>
      </c>
      <c r="G55" s="407">
        <v>0</v>
      </c>
      <c r="H55" s="404">
        <v>0</v>
      </c>
      <c r="I55" s="403">
        <v>0</v>
      </c>
      <c r="J55" s="403">
        <v>0</v>
      </c>
      <c r="K55" s="404">
        <v>0</v>
      </c>
      <c r="L55" s="404">
        <v>0</v>
      </c>
      <c r="M55" s="403">
        <v>0</v>
      </c>
      <c r="N55" s="402">
        <v>0</v>
      </c>
      <c r="O55" s="223">
        <f t="shared" si="1"/>
        <v>0</v>
      </c>
      <c r="Q55" s="85"/>
    </row>
    <row r="56" spans="1:17" x14ac:dyDescent="0.25">
      <c r="A56" s="73" t="s">
        <v>92</v>
      </c>
      <c r="B56" s="1" t="s">
        <v>93</v>
      </c>
      <c r="C56" s="403">
        <v>0</v>
      </c>
      <c r="D56" s="403">
        <v>0</v>
      </c>
      <c r="E56" s="402">
        <v>0</v>
      </c>
      <c r="F56" s="407">
        <v>0</v>
      </c>
      <c r="G56" s="403">
        <v>0</v>
      </c>
      <c r="H56" s="404">
        <v>0</v>
      </c>
      <c r="I56" s="403">
        <v>0</v>
      </c>
      <c r="J56" s="403">
        <v>0</v>
      </c>
      <c r="K56" s="404">
        <v>0</v>
      </c>
      <c r="L56" s="404">
        <v>0</v>
      </c>
      <c r="M56" s="403">
        <v>0</v>
      </c>
      <c r="N56" s="402">
        <v>0</v>
      </c>
      <c r="O56" s="223">
        <f t="shared" si="1"/>
        <v>0</v>
      </c>
      <c r="Q56" s="85"/>
    </row>
    <row r="57" spans="1:17" x14ac:dyDescent="0.25">
      <c r="A57" s="73" t="s">
        <v>94</v>
      </c>
      <c r="B57" s="1" t="s">
        <v>95</v>
      </c>
      <c r="C57" s="403">
        <v>10975.83</v>
      </c>
      <c r="D57" s="403">
        <v>13853.42</v>
      </c>
      <c r="E57" s="402">
        <v>6141</v>
      </c>
      <c r="F57" s="405">
        <v>5793.88</v>
      </c>
      <c r="G57" s="403">
        <v>4589.0600000000004</v>
      </c>
      <c r="H57" s="404">
        <v>5674.76</v>
      </c>
      <c r="I57" s="403">
        <v>18752.21</v>
      </c>
      <c r="J57" s="403">
        <v>20135.82</v>
      </c>
      <c r="K57" s="404">
        <v>14362.77</v>
      </c>
      <c r="L57" s="404">
        <v>6219.82</v>
      </c>
      <c r="M57" s="403">
        <v>5158.54</v>
      </c>
      <c r="N57" s="402">
        <v>11103.46</v>
      </c>
      <c r="O57" s="223">
        <f t="shared" si="1"/>
        <v>122760.57</v>
      </c>
      <c r="Q57" s="85"/>
    </row>
    <row r="58" spans="1:17" x14ac:dyDescent="0.25">
      <c r="A58" s="73" t="s">
        <v>96</v>
      </c>
      <c r="B58" s="1" t="s">
        <v>97</v>
      </c>
      <c r="C58" s="403">
        <v>0</v>
      </c>
      <c r="D58" s="403">
        <v>0</v>
      </c>
      <c r="E58" s="402">
        <v>0</v>
      </c>
      <c r="F58" s="407">
        <v>0</v>
      </c>
      <c r="G58" s="407">
        <v>0</v>
      </c>
      <c r="H58" s="404">
        <v>0</v>
      </c>
      <c r="I58" s="403">
        <v>0</v>
      </c>
      <c r="J58" s="403">
        <v>0</v>
      </c>
      <c r="K58" s="404">
        <v>0</v>
      </c>
      <c r="L58" s="404">
        <v>0</v>
      </c>
      <c r="M58" s="403">
        <v>0</v>
      </c>
      <c r="N58" s="402">
        <v>0</v>
      </c>
      <c r="O58" s="223">
        <f t="shared" si="1"/>
        <v>0</v>
      </c>
      <c r="P58" s="85"/>
      <c r="Q58" s="85"/>
    </row>
    <row r="59" spans="1:17" x14ac:dyDescent="0.25">
      <c r="A59" s="73" t="s">
        <v>98</v>
      </c>
      <c r="B59" s="1" t="s">
        <v>99</v>
      </c>
      <c r="C59" s="403">
        <v>0</v>
      </c>
      <c r="D59" s="403">
        <v>0</v>
      </c>
      <c r="E59" s="402">
        <v>3744</v>
      </c>
      <c r="F59" s="407">
        <v>150</v>
      </c>
      <c r="G59" s="403">
        <v>406.25</v>
      </c>
      <c r="H59" s="404">
        <v>5184</v>
      </c>
      <c r="I59" s="403">
        <v>3833.92</v>
      </c>
      <c r="J59" s="403">
        <v>7723.43</v>
      </c>
      <c r="K59" s="404">
        <v>9972.7199999999993</v>
      </c>
      <c r="L59" s="404">
        <v>16178.84</v>
      </c>
      <c r="M59" s="403">
        <v>24669.84</v>
      </c>
      <c r="N59" s="402">
        <v>14247.79</v>
      </c>
      <c r="O59" s="223">
        <f t="shared" si="1"/>
        <v>86110.790000000008</v>
      </c>
      <c r="Q59" s="85"/>
    </row>
    <row r="60" spans="1:17" x14ac:dyDescent="0.25">
      <c r="A60" s="73" t="s">
        <v>100</v>
      </c>
      <c r="B60" s="1" t="s">
        <v>101</v>
      </c>
      <c r="C60" s="403">
        <v>9047.1200000000008</v>
      </c>
      <c r="D60" s="403">
        <v>13264.65</v>
      </c>
      <c r="E60" s="402">
        <v>5564.81</v>
      </c>
      <c r="F60" s="405">
        <v>7693.66</v>
      </c>
      <c r="G60" s="403">
        <v>7704.49</v>
      </c>
      <c r="H60" s="404">
        <v>8270.41</v>
      </c>
      <c r="I60" s="403">
        <v>10697.94</v>
      </c>
      <c r="J60" s="403">
        <v>5760.99</v>
      </c>
      <c r="K60" s="404">
        <v>7721.1</v>
      </c>
      <c r="L60" s="404">
        <v>5018.17</v>
      </c>
      <c r="M60" s="403">
        <v>14172.26</v>
      </c>
      <c r="N60" s="402">
        <v>4633.93</v>
      </c>
      <c r="O60" s="223">
        <f t="shared" si="1"/>
        <v>99549.53</v>
      </c>
      <c r="Q60" s="85"/>
    </row>
    <row r="61" spans="1:17" x14ac:dyDescent="0.25">
      <c r="A61" s="73" t="s">
        <v>102</v>
      </c>
      <c r="B61" s="1" t="s">
        <v>103</v>
      </c>
      <c r="C61" s="403">
        <v>90919.16</v>
      </c>
      <c r="D61" s="403">
        <v>120087.86</v>
      </c>
      <c r="E61" s="402">
        <v>45757.65</v>
      </c>
      <c r="F61" s="405">
        <v>79240.33</v>
      </c>
      <c r="G61" s="403">
        <v>69361</v>
      </c>
      <c r="H61" s="404">
        <v>97513.14</v>
      </c>
      <c r="I61" s="402">
        <v>107164.54</v>
      </c>
      <c r="J61" s="403">
        <v>109444.44</v>
      </c>
      <c r="K61" s="404">
        <v>63271.92</v>
      </c>
      <c r="L61" s="404">
        <v>127373.32</v>
      </c>
      <c r="M61" s="403">
        <v>125464.8</v>
      </c>
      <c r="N61" s="402">
        <v>120964.76</v>
      </c>
      <c r="O61" s="223">
        <f t="shared" si="1"/>
        <v>1156562.9200000002</v>
      </c>
      <c r="Q61" s="85"/>
    </row>
    <row r="62" spans="1:17" x14ac:dyDescent="0.25">
      <c r="A62" s="73" t="s">
        <v>754</v>
      </c>
      <c r="B62" s="1" t="s">
        <v>755</v>
      </c>
      <c r="C62" s="403">
        <v>0</v>
      </c>
      <c r="D62" s="403">
        <v>0</v>
      </c>
      <c r="E62" s="402">
        <v>544.79999999999995</v>
      </c>
      <c r="F62" s="405">
        <v>1153.1600000000001</v>
      </c>
      <c r="G62" s="403">
        <v>699.16</v>
      </c>
      <c r="H62" s="404">
        <v>136.19999999999999</v>
      </c>
      <c r="I62" s="402">
        <v>281.48</v>
      </c>
      <c r="J62" s="403">
        <v>281.48</v>
      </c>
      <c r="K62" s="404">
        <v>254.24</v>
      </c>
      <c r="L62" s="404">
        <v>281.48</v>
      </c>
      <c r="M62" s="403">
        <v>789.96</v>
      </c>
      <c r="N62" s="402">
        <v>0</v>
      </c>
      <c r="O62" s="223">
        <f t="shared" si="1"/>
        <v>4421.9599999999991</v>
      </c>
      <c r="Q62" s="85"/>
    </row>
    <row r="63" spans="1:17" x14ac:dyDescent="0.25">
      <c r="A63" s="73" t="s">
        <v>104</v>
      </c>
      <c r="B63" s="1" t="s">
        <v>105</v>
      </c>
      <c r="C63" s="403">
        <v>0</v>
      </c>
      <c r="D63" s="403">
        <v>0</v>
      </c>
      <c r="E63" s="402">
        <v>0</v>
      </c>
      <c r="F63" s="405">
        <v>0</v>
      </c>
      <c r="G63" s="405">
        <v>0</v>
      </c>
      <c r="H63" s="404">
        <v>0</v>
      </c>
      <c r="I63" s="402">
        <v>0</v>
      </c>
      <c r="J63" s="403">
        <v>0</v>
      </c>
      <c r="K63" s="404">
        <v>0</v>
      </c>
      <c r="L63" s="404">
        <v>0</v>
      </c>
      <c r="M63" s="403">
        <v>0</v>
      </c>
      <c r="N63" s="402">
        <v>0</v>
      </c>
      <c r="O63" s="223">
        <f t="shared" si="1"/>
        <v>0</v>
      </c>
      <c r="Q63" s="85"/>
    </row>
    <row r="64" spans="1:17" x14ac:dyDescent="0.25">
      <c r="A64" s="73" t="s">
        <v>106</v>
      </c>
      <c r="B64" s="1" t="s">
        <v>107</v>
      </c>
      <c r="C64" s="403">
        <v>4935250.88</v>
      </c>
      <c r="D64" s="403">
        <v>5020048.21</v>
      </c>
      <c r="E64" s="402">
        <v>4947937.83</v>
      </c>
      <c r="F64" s="405">
        <v>4939292.37</v>
      </c>
      <c r="G64" s="403">
        <v>4983300.82</v>
      </c>
      <c r="H64" s="404">
        <v>4916775.9400000004</v>
      </c>
      <c r="I64" s="402">
        <v>4959171.09</v>
      </c>
      <c r="J64" s="403">
        <v>4911948.3899999997</v>
      </c>
      <c r="K64" s="404">
        <v>4877236.22</v>
      </c>
      <c r="L64" s="404">
        <v>4883302.79</v>
      </c>
      <c r="M64" s="403">
        <v>4882788.49</v>
      </c>
      <c r="N64" s="402">
        <v>4814421.91</v>
      </c>
      <c r="O64" s="223">
        <f t="shared" si="1"/>
        <v>59071474.939999998</v>
      </c>
      <c r="Q64" s="85"/>
    </row>
    <row r="65" spans="1:17" x14ac:dyDescent="0.25">
      <c r="A65" s="73" t="s">
        <v>108</v>
      </c>
      <c r="B65" s="1" t="s">
        <v>109</v>
      </c>
      <c r="C65" s="403">
        <v>0</v>
      </c>
      <c r="D65" s="403">
        <v>0</v>
      </c>
      <c r="E65" s="403">
        <v>0</v>
      </c>
      <c r="F65" s="407">
        <v>0</v>
      </c>
      <c r="G65" s="407">
        <v>0</v>
      </c>
      <c r="H65" s="402">
        <v>0</v>
      </c>
      <c r="I65" s="402">
        <v>0</v>
      </c>
      <c r="J65" s="403">
        <v>0</v>
      </c>
      <c r="K65" s="404">
        <v>0</v>
      </c>
      <c r="L65" s="404">
        <v>0</v>
      </c>
      <c r="M65" s="403">
        <v>0</v>
      </c>
      <c r="N65" s="402">
        <v>0</v>
      </c>
      <c r="O65" s="223">
        <f t="shared" si="1"/>
        <v>0</v>
      </c>
      <c r="Q65" s="85" t="s">
        <v>767</v>
      </c>
    </row>
    <row r="66" spans="1:17" x14ac:dyDescent="0.25">
      <c r="A66" s="73" t="s">
        <v>110</v>
      </c>
      <c r="B66" s="1" t="s">
        <v>111</v>
      </c>
      <c r="C66" s="403">
        <v>0</v>
      </c>
      <c r="D66" s="403">
        <v>0</v>
      </c>
      <c r="E66" s="403">
        <v>0</v>
      </c>
      <c r="F66" s="407">
        <v>0</v>
      </c>
      <c r="G66" s="404">
        <v>0</v>
      </c>
      <c r="H66" s="402">
        <v>0</v>
      </c>
      <c r="I66" s="402">
        <v>0</v>
      </c>
      <c r="J66" s="403">
        <v>0</v>
      </c>
      <c r="K66" s="404">
        <v>0</v>
      </c>
      <c r="L66" s="404">
        <v>0</v>
      </c>
      <c r="M66" s="403">
        <v>0</v>
      </c>
      <c r="N66" s="402">
        <v>0</v>
      </c>
      <c r="O66" s="223">
        <f t="shared" si="1"/>
        <v>0</v>
      </c>
      <c r="Q66" s="85"/>
    </row>
    <row r="67" spans="1:17" x14ac:dyDescent="0.25">
      <c r="A67" s="73" t="s">
        <v>112</v>
      </c>
      <c r="B67" s="1" t="s">
        <v>113</v>
      </c>
      <c r="C67" s="403">
        <v>0</v>
      </c>
      <c r="D67" s="403">
        <v>0</v>
      </c>
      <c r="E67" s="403">
        <v>0</v>
      </c>
      <c r="F67" s="407">
        <v>0</v>
      </c>
      <c r="G67" s="407">
        <v>0</v>
      </c>
      <c r="H67" s="402">
        <v>0</v>
      </c>
      <c r="I67" s="402">
        <v>0</v>
      </c>
      <c r="J67" s="403">
        <v>0</v>
      </c>
      <c r="K67" s="404">
        <v>0</v>
      </c>
      <c r="L67" s="404">
        <v>0</v>
      </c>
      <c r="M67" s="403">
        <v>0</v>
      </c>
      <c r="N67" s="402">
        <v>0</v>
      </c>
      <c r="O67" s="223">
        <f t="shared" si="1"/>
        <v>0</v>
      </c>
      <c r="Q67" s="85"/>
    </row>
    <row r="68" spans="1:17" x14ac:dyDescent="0.25">
      <c r="A68" s="73" t="s">
        <v>114</v>
      </c>
      <c r="B68" s="1" t="s">
        <v>115</v>
      </c>
      <c r="C68" s="403">
        <v>23029.78</v>
      </c>
      <c r="D68" s="403">
        <v>35315.230000000003</v>
      </c>
      <c r="E68" s="402">
        <f>27417.16+432000</f>
        <v>459417.16</v>
      </c>
      <c r="F68" s="405">
        <v>30343.74</v>
      </c>
      <c r="G68" s="403">
        <f>21939.62</f>
        <v>21939.62</v>
      </c>
      <c r="H68" s="404">
        <f>444561+26874.97</f>
        <v>471435.97</v>
      </c>
      <c r="I68" s="402">
        <v>37390.959999999999</v>
      </c>
      <c r="J68" s="403">
        <v>16951.52</v>
      </c>
      <c r="K68" s="404">
        <v>339316.29</v>
      </c>
      <c r="L68" s="404">
        <v>26311.73</v>
      </c>
      <c r="M68" s="403">
        <v>33293.54</v>
      </c>
      <c r="N68" s="402">
        <v>472591.22</v>
      </c>
      <c r="O68" s="223">
        <f t="shared" si="1"/>
        <v>1967336.76</v>
      </c>
      <c r="P68" s="89"/>
      <c r="Q68" s="85"/>
    </row>
    <row r="69" spans="1:17" x14ac:dyDescent="0.25">
      <c r="A69" s="73" t="s">
        <v>116</v>
      </c>
      <c r="B69" s="1" t="s">
        <v>117</v>
      </c>
      <c r="C69" s="403">
        <v>4876</v>
      </c>
      <c r="D69" s="403">
        <v>12596</v>
      </c>
      <c r="E69" s="402">
        <v>7104</v>
      </c>
      <c r="F69" s="405">
        <v>6159</v>
      </c>
      <c r="G69" s="403">
        <v>8131</v>
      </c>
      <c r="H69" s="404">
        <v>9452.5</v>
      </c>
      <c r="I69" s="402">
        <v>9477</v>
      </c>
      <c r="J69" s="403">
        <v>7280</v>
      </c>
      <c r="K69" s="404">
        <v>8484</v>
      </c>
      <c r="L69" s="404">
        <v>8789</v>
      </c>
      <c r="M69" s="403">
        <v>10848.5</v>
      </c>
      <c r="N69" s="402">
        <v>4473.3</v>
      </c>
      <c r="O69" s="223">
        <f t="shared" si="1"/>
        <v>97670.3</v>
      </c>
      <c r="P69" s="89"/>
      <c r="Q69" s="85"/>
    </row>
    <row r="70" spans="1:17" x14ac:dyDescent="0.25">
      <c r="A70" s="73" t="s">
        <v>118</v>
      </c>
      <c r="B70" s="1" t="s">
        <v>119</v>
      </c>
      <c r="C70" s="403">
        <v>405395.3</v>
      </c>
      <c r="D70" s="403">
        <v>474017.79</v>
      </c>
      <c r="E70" s="402">
        <v>418371.82</v>
      </c>
      <c r="F70" s="405">
        <v>480543.45</v>
      </c>
      <c r="G70" s="403">
        <v>471565.84</v>
      </c>
      <c r="H70" s="404">
        <v>486705.2</v>
      </c>
      <c r="I70" s="402">
        <v>643880.26</v>
      </c>
      <c r="J70" s="403">
        <v>556863.94999999995</v>
      </c>
      <c r="K70" s="404">
        <v>1409550.57</v>
      </c>
      <c r="L70" s="404">
        <v>823156.4</v>
      </c>
      <c r="M70" s="403">
        <v>485904.21</v>
      </c>
      <c r="N70" s="402">
        <v>591321.85</v>
      </c>
      <c r="O70" s="223">
        <f t="shared" si="1"/>
        <v>7247276.6400000006</v>
      </c>
      <c r="P70" s="89"/>
      <c r="Q70" s="85"/>
    </row>
    <row r="71" spans="1:17" x14ac:dyDescent="0.25">
      <c r="A71" s="73" t="s">
        <v>120</v>
      </c>
      <c r="B71" s="1" t="s">
        <v>121</v>
      </c>
      <c r="C71" s="403">
        <v>0</v>
      </c>
      <c r="D71" s="403">
        <v>0</v>
      </c>
      <c r="E71" s="404">
        <v>0</v>
      </c>
      <c r="F71" s="405">
        <v>0</v>
      </c>
      <c r="G71" s="405">
        <v>0</v>
      </c>
      <c r="H71" s="404">
        <v>0</v>
      </c>
      <c r="I71" s="402">
        <v>0</v>
      </c>
      <c r="J71" s="403">
        <v>0</v>
      </c>
      <c r="K71" s="404">
        <v>0</v>
      </c>
      <c r="L71" s="404">
        <v>0</v>
      </c>
      <c r="M71" s="403">
        <v>0</v>
      </c>
      <c r="N71" s="402">
        <v>0</v>
      </c>
      <c r="O71" s="223">
        <f t="shared" ref="O71:O86" si="2">SUM(C71:N71)</f>
        <v>0</v>
      </c>
      <c r="P71" s="89"/>
      <c r="Q71" s="85"/>
    </row>
    <row r="72" spans="1:17" x14ac:dyDescent="0.25">
      <c r="A72" s="73" t="s">
        <v>122</v>
      </c>
      <c r="B72" s="1" t="s">
        <v>123</v>
      </c>
      <c r="C72" s="403">
        <v>0</v>
      </c>
      <c r="D72" s="403">
        <v>0</v>
      </c>
      <c r="E72" s="404">
        <v>0</v>
      </c>
      <c r="F72" s="405">
        <v>0</v>
      </c>
      <c r="G72" s="405">
        <v>0</v>
      </c>
      <c r="H72" s="404">
        <v>0</v>
      </c>
      <c r="I72" s="402">
        <v>0</v>
      </c>
      <c r="J72" s="403">
        <v>0</v>
      </c>
      <c r="K72" s="404">
        <v>0</v>
      </c>
      <c r="L72" s="404">
        <v>0</v>
      </c>
      <c r="M72" s="403">
        <v>0</v>
      </c>
      <c r="N72" s="402">
        <v>0</v>
      </c>
      <c r="O72" s="223">
        <f t="shared" si="2"/>
        <v>0</v>
      </c>
      <c r="P72" s="89"/>
      <c r="Q72" s="85"/>
    </row>
    <row r="73" spans="1:17" x14ac:dyDescent="0.25">
      <c r="A73" s="73" t="s">
        <v>124</v>
      </c>
      <c r="B73" s="1" t="s">
        <v>125</v>
      </c>
      <c r="C73" s="403">
        <v>4843.99</v>
      </c>
      <c r="D73" s="403">
        <v>5154.5600000000004</v>
      </c>
      <c r="E73" s="404">
        <v>1612.83</v>
      </c>
      <c r="F73" s="405">
        <v>4073.23</v>
      </c>
      <c r="G73" s="404">
        <v>5764.53</v>
      </c>
      <c r="H73" s="404">
        <v>3173.41</v>
      </c>
      <c r="I73" s="402">
        <v>1859.24</v>
      </c>
      <c r="J73" s="403">
        <v>579.77</v>
      </c>
      <c r="K73" s="404">
        <v>14156.67</v>
      </c>
      <c r="L73" s="404">
        <v>3558.26</v>
      </c>
      <c r="M73" s="403">
        <v>7589.16</v>
      </c>
      <c r="N73" s="402">
        <v>5446.45</v>
      </c>
      <c r="O73" s="223">
        <f t="shared" si="2"/>
        <v>57812.100000000006</v>
      </c>
      <c r="P73" s="89"/>
      <c r="Q73" s="85"/>
    </row>
    <row r="74" spans="1:17" x14ac:dyDescent="0.25">
      <c r="A74" s="73" t="s">
        <v>126</v>
      </c>
      <c r="B74" s="1" t="s">
        <v>127</v>
      </c>
      <c r="C74" s="403">
        <v>799.95</v>
      </c>
      <c r="D74" s="403">
        <v>1469.32</v>
      </c>
      <c r="E74" s="404">
        <v>1302.32</v>
      </c>
      <c r="F74" s="405">
        <v>2082.42</v>
      </c>
      <c r="G74" s="404">
        <v>1722.32</v>
      </c>
      <c r="H74" s="404">
        <v>1448.32</v>
      </c>
      <c r="I74" s="402">
        <v>729.88</v>
      </c>
      <c r="J74" s="403">
        <v>105</v>
      </c>
      <c r="K74" s="404">
        <v>7086.21</v>
      </c>
      <c r="L74" s="404">
        <v>1459.76</v>
      </c>
      <c r="M74" s="403">
        <v>1551.54</v>
      </c>
      <c r="N74" s="402">
        <v>1353.2</v>
      </c>
      <c r="O74" s="223">
        <f t="shared" si="2"/>
        <v>21110.239999999998</v>
      </c>
      <c r="Q74" s="85"/>
    </row>
    <row r="75" spans="1:17" x14ac:dyDescent="0.25">
      <c r="A75" s="51" t="s">
        <v>313</v>
      </c>
      <c r="B75" s="1" t="s">
        <v>314</v>
      </c>
      <c r="C75" s="403">
        <v>12055.19</v>
      </c>
      <c r="D75" s="403">
        <v>26490.32</v>
      </c>
      <c r="E75" s="404">
        <v>12752.36</v>
      </c>
      <c r="F75" s="405">
        <v>23661.759999999998</v>
      </c>
      <c r="G75" s="404">
        <v>17312.259999999998</v>
      </c>
      <c r="H75" s="404">
        <v>33260.14</v>
      </c>
      <c r="I75" s="402">
        <v>14565.54</v>
      </c>
      <c r="J75" s="403">
        <v>12475.74</v>
      </c>
      <c r="K75" s="404">
        <v>10486.73</v>
      </c>
      <c r="L75" s="404">
        <v>18099.009999999998</v>
      </c>
      <c r="M75" s="403">
        <v>28821.56</v>
      </c>
      <c r="N75" s="402">
        <v>11083.63</v>
      </c>
      <c r="O75" s="223">
        <f t="shared" si="2"/>
        <v>221064.24000000002</v>
      </c>
      <c r="Q75" s="85"/>
    </row>
    <row r="76" spans="1:17" x14ac:dyDescent="0.25">
      <c r="A76" s="51" t="s">
        <v>340</v>
      </c>
      <c r="B76" s="1" t="s">
        <v>341</v>
      </c>
      <c r="C76" s="403">
        <v>0</v>
      </c>
      <c r="D76" s="403">
        <v>0</v>
      </c>
      <c r="E76" s="403">
        <v>0</v>
      </c>
      <c r="F76" s="407">
        <v>0</v>
      </c>
      <c r="G76" s="407">
        <v>0</v>
      </c>
      <c r="H76" s="72">
        <v>0</v>
      </c>
      <c r="I76" s="95">
        <v>0</v>
      </c>
      <c r="J76" s="403">
        <v>0</v>
      </c>
      <c r="K76" s="404">
        <v>0</v>
      </c>
      <c r="L76" s="404">
        <v>0</v>
      </c>
      <c r="M76" s="403">
        <v>0</v>
      </c>
      <c r="N76" s="402">
        <v>0</v>
      </c>
      <c r="O76" s="223">
        <f t="shared" si="2"/>
        <v>0</v>
      </c>
      <c r="Q76" s="85"/>
    </row>
    <row r="77" spans="1:17" x14ac:dyDescent="0.25">
      <c r="A77" s="218" t="s">
        <v>749</v>
      </c>
      <c r="B77" s="1" t="s">
        <v>748</v>
      </c>
      <c r="C77" s="405">
        <v>0</v>
      </c>
      <c r="D77" s="405">
        <v>0</v>
      </c>
      <c r="E77" s="405">
        <v>0</v>
      </c>
      <c r="F77" s="407">
        <v>0</v>
      </c>
      <c r="G77" s="407">
        <v>0</v>
      </c>
      <c r="H77" s="407">
        <v>0</v>
      </c>
      <c r="I77" s="95">
        <v>0</v>
      </c>
      <c r="J77" s="405">
        <v>0</v>
      </c>
      <c r="K77" s="95">
        <v>0</v>
      </c>
      <c r="L77" s="405">
        <v>0</v>
      </c>
      <c r="M77" s="405">
        <v>0</v>
      </c>
      <c r="N77" s="402">
        <v>0</v>
      </c>
      <c r="O77" s="223">
        <f t="shared" si="2"/>
        <v>0</v>
      </c>
      <c r="Q77" s="85"/>
    </row>
    <row r="78" spans="1:17" x14ac:dyDescent="0.25">
      <c r="A78" s="218" t="s">
        <v>774</v>
      </c>
      <c r="B78" s="1" t="s">
        <v>773</v>
      </c>
      <c r="C78" s="405">
        <v>0</v>
      </c>
      <c r="D78" s="405">
        <v>0</v>
      </c>
      <c r="E78" s="405">
        <v>0</v>
      </c>
      <c r="F78" s="407">
        <v>0</v>
      </c>
      <c r="G78" s="407">
        <v>2801.17</v>
      </c>
      <c r="H78" s="407">
        <v>0</v>
      </c>
      <c r="I78" s="95">
        <v>0</v>
      </c>
      <c r="J78" s="405">
        <v>0</v>
      </c>
      <c r="K78" s="95">
        <v>818.9</v>
      </c>
      <c r="L78" s="405">
        <v>0</v>
      </c>
      <c r="M78" s="405">
        <v>0</v>
      </c>
      <c r="N78" s="402">
        <v>0</v>
      </c>
      <c r="O78" s="223">
        <f t="shared" si="2"/>
        <v>3620.07</v>
      </c>
      <c r="P78" s="85"/>
      <c r="Q78" s="85"/>
    </row>
    <row r="79" spans="1:17" x14ac:dyDescent="0.25">
      <c r="A79" s="73" t="s">
        <v>128</v>
      </c>
      <c r="B79" s="1" t="s">
        <v>129</v>
      </c>
      <c r="C79" s="405">
        <v>10402.74</v>
      </c>
      <c r="D79" s="403">
        <v>10954.9</v>
      </c>
      <c r="E79" s="404">
        <v>9688.07</v>
      </c>
      <c r="F79" s="405">
        <v>10463.23</v>
      </c>
      <c r="G79" s="404">
        <v>12031.49</v>
      </c>
      <c r="H79" s="404">
        <v>10373.129999999999</v>
      </c>
      <c r="I79" s="404">
        <v>14432.02</v>
      </c>
      <c r="J79" s="403">
        <v>24804.15</v>
      </c>
      <c r="K79" s="404">
        <v>17537.189999999999</v>
      </c>
      <c r="L79" s="403">
        <v>11159.27</v>
      </c>
      <c r="M79" s="403">
        <v>15395.94</v>
      </c>
      <c r="N79" s="402">
        <v>7896.74</v>
      </c>
      <c r="O79" s="223">
        <f t="shared" si="2"/>
        <v>155138.87</v>
      </c>
      <c r="Q79" s="85"/>
    </row>
    <row r="80" spans="1:17" x14ac:dyDescent="0.25">
      <c r="A80" s="73" t="s">
        <v>342</v>
      </c>
      <c r="B80" s="1" t="s">
        <v>343</v>
      </c>
      <c r="C80" s="403">
        <v>0</v>
      </c>
      <c r="D80" s="403">
        <v>0</v>
      </c>
      <c r="E80" s="403">
        <v>0</v>
      </c>
      <c r="F80" s="407">
        <v>0</v>
      </c>
      <c r="G80" s="407">
        <v>0</v>
      </c>
      <c r="H80" s="72">
        <v>0</v>
      </c>
      <c r="I80" s="404">
        <v>0</v>
      </c>
      <c r="J80" s="403">
        <v>0</v>
      </c>
      <c r="K80" s="95">
        <v>0</v>
      </c>
      <c r="L80" s="403">
        <v>0</v>
      </c>
      <c r="M80" s="403">
        <v>0</v>
      </c>
      <c r="N80" s="402">
        <v>0</v>
      </c>
      <c r="O80" s="223">
        <f t="shared" si="2"/>
        <v>0</v>
      </c>
      <c r="Q80" s="85"/>
    </row>
    <row r="81" spans="1:17" x14ac:dyDescent="0.25">
      <c r="A81" s="73" t="s">
        <v>130</v>
      </c>
      <c r="B81" s="1" t="s">
        <v>131</v>
      </c>
      <c r="C81" s="403">
        <v>372178.09</v>
      </c>
      <c r="D81" s="402">
        <v>420311.61</v>
      </c>
      <c r="E81" s="404">
        <v>316375.23</v>
      </c>
      <c r="F81" s="405">
        <v>347708.46</v>
      </c>
      <c r="G81" s="404">
        <v>458719.33</v>
      </c>
      <c r="H81" s="404">
        <v>400157.08</v>
      </c>
      <c r="I81" s="404">
        <v>425178.03</v>
      </c>
      <c r="J81" s="403">
        <v>2933509.27</v>
      </c>
      <c r="K81" s="404">
        <v>332804.96999999997</v>
      </c>
      <c r="L81" s="403">
        <v>339661.46</v>
      </c>
      <c r="M81" s="403">
        <v>475512.03</v>
      </c>
      <c r="N81" s="403">
        <v>359332.58</v>
      </c>
      <c r="O81" s="223">
        <f t="shared" si="2"/>
        <v>7181448.1399999997</v>
      </c>
      <c r="Q81" s="85"/>
    </row>
    <row r="82" spans="1:17" s="382" customFormat="1" x14ac:dyDescent="0.25">
      <c r="A82" s="262" t="s">
        <v>132</v>
      </c>
      <c r="B82" s="261" t="s">
        <v>133</v>
      </c>
      <c r="C82" s="461">
        <v>0</v>
      </c>
      <c r="D82" s="381">
        <v>0</v>
      </c>
      <c r="E82" s="381">
        <v>0</v>
      </c>
      <c r="F82" s="445">
        <v>0</v>
      </c>
      <c r="G82" s="314">
        <v>0</v>
      </c>
      <c r="H82" s="381">
        <v>0</v>
      </c>
      <c r="I82" s="314">
        <v>0</v>
      </c>
      <c r="J82" s="456">
        <v>0</v>
      </c>
      <c r="K82" s="445">
        <v>0</v>
      </c>
      <c r="L82" s="519">
        <v>0</v>
      </c>
      <c r="M82" s="467">
        <v>0</v>
      </c>
      <c r="N82" s="599">
        <v>0</v>
      </c>
      <c r="O82" s="263">
        <f t="shared" si="2"/>
        <v>0</v>
      </c>
      <c r="Q82" s="495"/>
    </row>
    <row r="83" spans="1:17" s="382" customFormat="1" x14ac:dyDescent="0.25">
      <c r="A83" s="262" t="s">
        <v>392</v>
      </c>
      <c r="B83" s="261" t="s">
        <v>135</v>
      </c>
      <c r="C83" s="461">
        <v>0</v>
      </c>
      <c r="D83" s="381">
        <v>0</v>
      </c>
      <c r="E83" s="381">
        <v>0</v>
      </c>
      <c r="F83" s="445">
        <v>0</v>
      </c>
      <c r="G83" s="314">
        <v>0</v>
      </c>
      <c r="H83" s="381">
        <v>0</v>
      </c>
      <c r="I83" s="314">
        <v>0</v>
      </c>
      <c r="J83" s="456">
        <v>0</v>
      </c>
      <c r="K83" s="445">
        <v>0</v>
      </c>
      <c r="L83" s="519">
        <v>0</v>
      </c>
      <c r="M83" s="467">
        <v>0</v>
      </c>
      <c r="N83" s="599">
        <v>0</v>
      </c>
      <c r="O83" s="263">
        <f t="shared" si="2"/>
        <v>0</v>
      </c>
      <c r="Q83" s="495"/>
    </row>
    <row r="84" spans="1:17" x14ac:dyDescent="0.25">
      <c r="A84" s="73" t="s">
        <v>136</v>
      </c>
      <c r="B84" s="1" t="s">
        <v>137</v>
      </c>
      <c r="C84" s="72">
        <v>71709.850000000006</v>
      </c>
      <c r="D84" s="72">
        <v>73109.69</v>
      </c>
      <c r="E84" s="404">
        <v>55120.31</v>
      </c>
      <c r="F84" s="72">
        <v>71932.78</v>
      </c>
      <c r="G84" s="72">
        <v>77266.55</v>
      </c>
      <c r="H84" s="95">
        <v>66628.539999999994</v>
      </c>
      <c r="I84" s="72">
        <v>67898.61</v>
      </c>
      <c r="J84" s="72">
        <v>59695.24</v>
      </c>
      <c r="K84" s="95">
        <v>61819.22</v>
      </c>
      <c r="L84" s="479">
        <v>63600.2</v>
      </c>
      <c r="M84" s="469">
        <v>87122.4</v>
      </c>
      <c r="N84" s="470">
        <v>68071.460000000006</v>
      </c>
      <c r="O84" s="223">
        <f t="shared" si="2"/>
        <v>823974.84999999986</v>
      </c>
      <c r="Q84" s="85"/>
    </row>
    <row r="85" spans="1:17" x14ac:dyDescent="0.25">
      <c r="A85" s="73" t="s">
        <v>318</v>
      </c>
      <c r="B85" s="1" t="s">
        <v>317</v>
      </c>
      <c r="C85" s="72">
        <v>0</v>
      </c>
      <c r="D85" s="72">
        <v>233.32</v>
      </c>
      <c r="E85" s="95">
        <v>545.19000000000005</v>
      </c>
      <c r="F85" s="72">
        <v>0</v>
      </c>
      <c r="G85" s="72">
        <v>0</v>
      </c>
      <c r="H85" s="95">
        <v>0</v>
      </c>
      <c r="I85" s="72">
        <v>214.49</v>
      </c>
      <c r="J85" s="72">
        <v>0</v>
      </c>
      <c r="K85" s="95">
        <v>141.12</v>
      </c>
      <c r="L85" s="95">
        <v>94.08</v>
      </c>
      <c r="M85" s="466">
        <v>94.08</v>
      </c>
      <c r="N85" s="470">
        <v>0</v>
      </c>
      <c r="O85" s="223">
        <f t="shared" si="2"/>
        <v>1322.2799999999997</v>
      </c>
      <c r="Q85" s="85"/>
    </row>
    <row r="86" spans="1:17" x14ac:dyDescent="0.25">
      <c r="A86" s="73" t="s">
        <v>316</v>
      </c>
      <c r="B86" s="1" t="s">
        <v>315</v>
      </c>
      <c r="C86" s="72">
        <v>1671.32</v>
      </c>
      <c r="D86" s="72">
        <v>1833.89</v>
      </c>
      <c r="E86" s="95">
        <v>513.54999999999995</v>
      </c>
      <c r="F86" s="72">
        <v>723.05</v>
      </c>
      <c r="G86" s="72">
        <v>1036.6500000000001</v>
      </c>
      <c r="H86" s="95">
        <v>550.6</v>
      </c>
      <c r="I86" s="72">
        <v>687.85</v>
      </c>
      <c r="J86" s="72">
        <v>166.23</v>
      </c>
      <c r="K86" s="95">
        <v>118.23</v>
      </c>
      <c r="L86" s="95">
        <v>64.05</v>
      </c>
      <c r="M86" s="466">
        <v>1740.18</v>
      </c>
      <c r="N86" s="470">
        <v>64.05</v>
      </c>
      <c r="O86" s="223">
        <f t="shared" si="2"/>
        <v>9169.65</v>
      </c>
      <c r="Q86" s="85"/>
    </row>
    <row r="87" spans="1:17" x14ac:dyDescent="0.25">
      <c r="A87" s="73" t="s">
        <v>138</v>
      </c>
      <c r="B87" s="1" t="s">
        <v>139</v>
      </c>
      <c r="C87" s="403">
        <v>123.79</v>
      </c>
      <c r="D87" s="403">
        <v>143.59</v>
      </c>
      <c r="E87" s="404">
        <v>346.94</v>
      </c>
      <c r="F87" s="405">
        <v>163.62</v>
      </c>
      <c r="G87" s="403">
        <v>299.18</v>
      </c>
      <c r="H87" s="404">
        <v>0</v>
      </c>
      <c r="I87" s="403">
        <v>33.47</v>
      </c>
      <c r="J87" s="403">
        <v>33.47</v>
      </c>
      <c r="K87" s="404">
        <v>168.75</v>
      </c>
      <c r="L87" s="404">
        <v>206.23</v>
      </c>
      <c r="M87" s="466">
        <v>228.11</v>
      </c>
      <c r="N87" s="402">
        <v>79.180000000000007</v>
      </c>
      <c r="O87" s="223">
        <f t="shared" ref="O87:O94" si="3">SUM(C87:N87)</f>
        <v>1826.3300000000002</v>
      </c>
      <c r="Q87" s="85"/>
    </row>
    <row r="88" spans="1:17" x14ac:dyDescent="0.25">
      <c r="A88" s="73" t="s">
        <v>353</v>
      </c>
      <c r="B88" s="1" t="s">
        <v>351</v>
      </c>
      <c r="C88" s="403">
        <v>0</v>
      </c>
      <c r="D88" s="403">
        <v>437.9</v>
      </c>
      <c r="E88" s="404">
        <v>0</v>
      </c>
      <c r="F88" s="405">
        <v>0</v>
      </c>
      <c r="G88" s="405">
        <v>0</v>
      </c>
      <c r="H88" s="404">
        <v>0</v>
      </c>
      <c r="I88" s="403">
        <v>0</v>
      </c>
      <c r="J88" s="403">
        <v>45.16</v>
      </c>
      <c r="K88" s="404">
        <v>0</v>
      </c>
      <c r="L88" s="404">
        <v>44.52</v>
      </c>
      <c r="M88" s="466">
        <v>0</v>
      </c>
      <c r="N88" s="402">
        <v>0</v>
      </c>
      <c r="O88" s="223">
        <f t="shared" si="3"/>
        <v>527.57999999999993</v>
      </c>
      <c r="Q88" s="85"/>
    </row>
    <row r="89" spans="1:17" x14ac:dyDescent="0.25">
      <c r="A89" s="73" t="s">
        <v>330</v>
      </c>
      <c r="B89" s="1" t="s">
        <v>331</v>
      </c>
      <c r="C89" s="403">
        <v>0</v>
      </c>
      <c r="D89" s="403">
        <v>0</v>
      </c>
      <c r="E89" s="404">
        <v>0</v>
      </c>
      <c r="F89" s="405">
        <v>0</v>
      </c>
      <c r="G89" s="405">
        <v>0</v>
      </c>
      <c r="H89" s="404">
        <v>0</v>
      </c>
      <c r="I89" s="403">
        <v>0</v>
      </c>
      <c r="J89" s="403">
        <v>0</v>
      </c>
      <c r="K89" s="404">
        <v>0</v>
      </c>
      <c r="L89" s="404">
        <v>0</v>
      </c>
      <c r="M89" s="466">
        <v>0</v>
      </c>
      <c r="N89" s="402">
        <v>0</v>
      </c>
      <c r="O89" s="223">
        <f t="shared" si="3"/>
        <v>0</v>
      </c>
      <c r="Q89" s="85"/>
    </row>
    <row r="90" spans="1:17" x14ac:dyDescent="0.25">
      <c r="A90" s="73" t="s">
        <v>140</v>
      </c>
      <c r="B90" s="1" t="s">
        <v>141</v>
      </c>
      <c r="C90" s="403">
        <v>13692.67</v>
      </c>
      <c r="D90" s="403">
        <v>5060.18</v>
      </c>
      <c r="E90" s="404">
        <v>4191.8</v>
      </c>
      <c r="F90" s="405">
        <v>5267.59</v>
      </c>
      <c r="G90" s="403">
        <v>5082.32</v>
      </c>
      <c r="H90" s="404">
        <v>4417.9399999999996</v>
      </c>
      <c r="I90" s="403">
        <v>5784.42</v>
      </c>
      <c r="J90" s="403">
        <v>1969.18</v>
      </c>
      <c r="K90" s="404">
        <v>13180.53</v>
      </c>
      <c r="L90" s="404">
        <v>8361.2800000000007</v>
      </c>
      <c r="M90" s="403">
        <v>8231.7900000000009</v>
      </c>
      <c r="N90" s="402">
        <v>9648.7099999999991</v>
      </c>
      <c r="O90" s="223">
        <f t="shared" si="3"/>
        <v>84888.41</v>
      </c>
      <c r="Q90" s="85"/>
    </row>
    <row r="91" spans="1:17" x14ac:dyDescent="0.25">
      <c r="A91" s="73" t="s">
        <v>142</v>
      </c>
      <c r="B91" s="1" t="s">
        <v>143</v>
      </c>
      <c r="C91" s="403">
        <v>0</v>
      </c>
      <c r="D91" s="403">
        <v>0</v>
      </c>
      <c r="E91" s="404">
        <v>0</v>
      </c>
      <c r="F91" s="405">
        <v>0</v>
      </c>
      <c r="G91" s="405">
        <v>0</v>
      </c>
      <c r="H91" s="404">
        <v>0</v>
      </c>
      <c r="I91" s="403">
        <v>0</v>
      </c>
      <c r="J91" s="403">
        <v>0</v>
      </c>
      <c r="K91" s="404">
        <v>0</v>
      </c>
      <c r="L91" s="404">
        <v>0</v>
      </c>
      <c r="M91" s="403">
        <v>0</v>
      </c>
      <c r="N91" s="402">
        <v>0</v>
      </c>
      <c r="O91" s="223">
        <f t="shared" si="3"/>
        <v>0</v>
      </c>
      <c r="Q91" s="85"/>
    </row>
    <row r="92" spans="1:17" x14ac:dyDescent="0.25">
      <c r="A92" s="73" t="s">
        <v>783</v>
      </c>
      <c r="B92" s="1" t="s">
        <v>784</v>
      </c>
      <c r="C92" s="403">
        <v>76861.56</v>
      </c>
      <c r="D92" s="403">
        <v>78652</v>
      </c>
      <c r="E92" s="404">
        <v>77756.78</v>
      </c>
      <c r="F92" s="405">
        <v>79689.2</v>
      </c>
      <c r="G92" s="403">
        <v>65794.31</v>
      </c>
      <c r="H92" s="404">
        <v>59585.63</v>
      </c>
      <c r="I92" s="403">
        <v>65794.31</v>
      </c>
      <c r="J92" s="403">
        <v>100410.16</v>
      </c>
      <c r="K92" s="404">
        <v>87822.36</v>
      </c>
      <c r="L92" s="404">
        <v>82918.2</v>
      </c>
      <c r="M92" s="403">
        <v>130549.3</v>
      </c>
      <c r="N92" s="402">
        <v>198483.89</v>
      </c>
      <c r="O92" s="223">
        <f t="shared" si="3"/>
        <v>1104317.7</v>
      </c>
      <c r="Q92" s="85"/>
    </row>
    <row r="93" spans="1:17" x14ac:dyDescent="0.25">
      <c r="A93" s="73" t="s">
        <v>144</v>
      </c>
      <c r="B93" s="1" t="s">
        <v>145</v>
      </c>
      <c r="C93" s="403">
        <v>0</v>
      </c>
      <c r="D93" s="403">
        <v>92405.65</v>
      </c>
      <c r="E93" s="404">
        <v>0</v>
      </c>
      <c r="F93" s="405">
        <v>138684.06</v>
      </c>
      <c r="G93" s="403">
        <v>32905.839999999997</v>
      </c>
      <c r="H93" s="404">
        <v>85500.69</v>
      </c>
      <c r="I93" s="403">
        <v>33232.120000000003</v>
      </c>
      <c r="J93" s="403">
        <v>14466.37</v>
      </c>
      <c r="K93" s="404">
        <v>16691.52</v>
      </c>
      <c r="L93" s="404">
        <v>102539.42</v>
      </c>
      <c r="M93" s="403">
        <v>82274.16</v>
      </c>
      <c r="N93" s="402">
        <v>10198.68</v>
      </c>
      <c r="O93" s="223">
        <f t="shared" si="3"/>
        <v>608898.51</v>
      </c>
      <c r="Q93" s="85"/>
    </row>
    <row r="94" spans="1:17" x14ac:dyDescent="0.25">
      <c r="A94" s="73" t="s">
        <v>146</v>
      </c>
      <c r="B94" s="1" t="s">
        <v>147</v>
      </c>
      <c r="C94" s="403">
        <v>0</v>
      </c>
      <c r="D94" s="403">
        <v>0</v>
      </c>
      <c r="E94" s="404">
        <v>0</v>
      </c>
      <c r="F94" s="405">
        <v>17504.73</v>
      </c>
      <c r="G94" s="403">
        <v>96270.66</v>
      </c>
      <c r="H94" s="403">
        <v>27229.58</v>
      </c>
      <c r="I94" s="403">
        <v>26086.240000000002</v>
      </c>
      <c r="J94" s="403">
        <v>0</v>
      </c>
      <c r="K94" s="404">
        <v>0</v>
      </c>
      <c r="L94" s="404">
        <v>27229.58</v>
      </c>
      <c r="M94" s="403">
        <v>126075.86</v>
      </c>
      <c r="N94" s="402">
        <v>0</v>
      </c>
      <c r="O94" s="223">
        <f t="shared" si="3"/>
        <v>320396.64999999997</v>
      </c>
      <c r="Q94" s="85"/>
    </row>
    <row r="95" spans="1:17" x14ac:dyDescent="0.25">
      <c r="A95" s="73" t="s">
        <v>148</v>
      </c>
      <c r="B95" s="1" t="s">
        <v>149</v>
      </c>
      <c r="C95" s="403">
        <v>14525.04</v>
      </c>
      <c r="D95" s="403">
        <v>14087.86</v>
      </c>
      <c r="E95" s="404">
        <v>9518.81</v>
      </c>
      <c r="F95" s="405">
        <v>10919.02</v>
      </c>
      <c r="G95" s="403">
        <v>16342.15</v>
      </c>
      <c r="H95" s="404">
        <v>10722.27</v>
      </c>
      <c r="I95" s="403">
        <v>15131.3</v>
      </c>
      <c r="J95" s="403">
        <v>6866.89</v>
      </c>
      <c r="K95" s="404">
        <v>8147.02</v>
      </c>
      <c r="L95" s="404">
        <v>9169.6</v>
      </c>
      <c r="M95" s="403">
        <v>14299.65</v>
      </c>
      <c r="N95" s="402">
        <v>9851.4599999999991</v>
      </c>
      <c r="O95" s="223">
        <f>SUM(C95:N95)</f>
        <v>139581.07</v>
      </c>
      <c r="Q95" s="85"/>
    </row>
    <row r="96" spans="1:17" x14ac:dyDescent="0.25">
      <c r="A96" s="73" t="s">
        <v>150</v>
      </c>
      <c r="B96" s="1" t="s">
        <v>151</v>
      </c>
      <c r="C96" s="403">
        <v>0</v>
      </c>
      <c r="D96" s="403">
        <v>0</v>
      </c>
      <c r="E96" s="404">
        <v>0</v>
      </c>
      <c r="F96" s="407">
        <v>0</v>
      </c>
      <c r="G96" s="407">
        <v>0</v>
      </c>
      <c r="H96" s="404">
        <v>0</v>
      </c>
      <c r="I96" s="403">
        <v>0</v>
      </c>
      <c r="J96" s="404">
        <v>0</v>
      </c>
      <c r="K96" s="404">
        <v>0</v>
      </c>
      <c r="L96" s="404">
        <v>0</v>
      </c>
      <c r="M96" s="403">
        <v>0</v>
      </c>
      <c r="N96" s="404">
        <v>0</v>
      </c>
      <c r="O96" s="223">
        <f>SUM(C96:N96)</f>
        <v>0</v>
      </c>
      <c r="P96" s="251"/>
      <c r="Q96" s="85"/>
    </row>
    <row r="97" spans="1:17" x14ac:dyDescent="0.25">
      <c r="A97" s="73" t="s">
        <v>152</v>
      </c>
      <c r="B97" s="1" t="s">
        <v>153</v>
      </c>
      <c r="C97" s="403">
        <v>0</v>
      </c>
      <c r="D97" s="403">
        <v>0</v>
      </c>
      <c r="E97" s="404">
        <v>0</v>
      </c>
      <c r="F97" s="407">
        <v>0</v>
      </c>
      <c r="G97" s="407">
        <v>0</v>
      </c>
      <c r="H97" s="404">
        <v>0</v>
      </c>
      <c r="I97" s="403">
        <v>0</v>
      </c>
      <c r="J97" s="404">
        <v>0</v>
      </c>
      <c r="K97" s="404">
        <v>0</v>
      </c>
      <c r="L97" s="404">
        <v>0</v>
      </c>
      <c r="M97" s="403">
        <v>0</v>
      </c>
      <c r="N97" s="404">
        <v>0</v>
      </c>
      <c r="O97" s="223">
        <f>SUM(C97:N97)</f>
        <v>0</v>
      </c>
      <c r="P97" s="251"/>
      <c r="Q97" s="85"/>
    </row>
    <row r="98" spans="1:17" x14ac:dyDescent="0.25">
      <c r="A98" s="73" t="s">
        <v>154</v>
      </c>
      <c r="B98" s="1" t="s">
        <v>155</v>
      </c>
      <c r="C98" s="403">
        <v>413144504.00999999</v>
      </c>
      <c r="D98" s="403">
        <v>745142862.75999999</v>
      </c>
      <c r="E98" s="404">
        <v>450705809.32999998</v>
      </c>
      <c r="F98" s="405">
        <v>482893022.00999999</v>
      </c>
      <c r="G98" s="403">
        <v>834923035.38</v>
      </c>
      <c r="H98" s="404">
        <v>503890181.56999999</v>
      </c>
      <c r="I98" s="403">
        <v>495334794.02999997</v>
      </c>
      <c r="J98" s="403">
        <v>807855344.16999996</v>
      </c>
      <c r="K98" s="404">
        <v>504102092.38</v>
      </c>
      <c r="L98" s="404">
        <v>576107541.09000003</v>
      </c>
      <c r="M98" s="403">
        <v>752725443.86000001</v>
      </c>
      <c r="N98" s="404">
        <v>582202981.04999995</v>
      </c>
      <c r="O98" s="223">
        <f>SUM(C98:N98)</f>
        <v>7149027611.6400003</v>
      </c>
      <c r="P98" s="251"/>
      <c r="Q98" s="85"/>
    </row>
    <row r="99" spans="1:17" x14ac:dyDescent="0.25">
      <c r="A99" s="73" t="s">
        <v>156</v>
      </c>
      <c r="B99" s="1" t="s">
        <v>157</v>
      </c>
      <c r="C99" s="317">
        <v>0</v>
      </c>
      <c r="D99" s="317">
        <v>0</v>
      </c>
      <c r="E99" s="403">
        <v>0</v>
      </c>
      <c r="F99" s="317">
        <v>0</v>
      </c>
      <c r="G99" s="407">
        <v>0</v>
      </c>
      <c r="H99" s="405">
        <v>0</v>
      </c>
      <c r="I99" s="407">
        <v>0</v>
      </c>
      <c r="J99" s="407">
        <v>0</v>
      </c>
      <c r="K99" s="407">
        <v>0</v>
      </c>
      <c r="L99" s="405">
        <v>0</v>
      </c>
      <c r="M99" s="465">
        <v>0</v>
      </c>
      <c r="N99" s="406">
        <v>0</v>
      </c>
      <c r="O99" s="223">
        <f>SUM(C99:N99)</f>
        <v>0</v>
      </c>
      <c r="P99" s="251"/>
      <c r="Q99" s="85"/>
    </row>
    <row r="100" spans="1:17" x14ac:dyDescent="0.25">
      <c r="A100" s="73" t="s">
        <v>158</v>
      </c>
      <c r="B100" s="87"/>
      <c r="C100" s="317">
        <v>0</v>
      </c>
      <c r="D100" s="317">
        <v>0</v>
      </c>
      <c r="E100" s="405">
        <v>0</v>
      </c>
      <c r="F100" s="317">
        <v>0</v>
      </c>
      <c r="G100" s="407">
        <v>0</v>
      </c>
      <c r="H100" s="405">
        <v>0</v>
      </c>
      <c r="I100" s="407">
        <v>0</v>
      </c>
      <c r="J100" s="407">
        <v>0</v>
      </c>
      <c r="K100" s="407">
        <v>0</v>
      </c>
      <c r="L100" s="405">
        <v>0</v>
      </c>
      <c r="M100" s="465">
        <v>0</v>
      </c>
      <c r="N100" s="406">
        <v>0</v>
      </c>
      <c r="O100" s="223">
        <f t="shared" ref="O100:O112" si="4">SUM(C100:N100)</f>
        <v>0</v>
      </c>
      <c r="P100" s="251"/>
      <c r="Q100" s="85"/>
    </row>
    <row r="101" spans="1:17" x14ac:dyDescent="0.25">
      <c r="A101" s="73" t="s">
        <v>159</v>
      </c>
      <c r="B101" s="87"/>
      <c r="C101" s="317">
        <v>0</v>
      </c>
      <c r="D101" s="317">
        <v>0</v>
      </c>
      <c r="E101" s="405">
        <v>0</v>
      </c>
      <c r="F101" s="317">
        <v>0</v>
      </c>
      <c r="G101" s="407">
        <v>0</v>
      </c>
      <c r="H101" s="405">
        <v>0</v>
      </c>
      <c r="I101" s="407">
        <v>0</v>
      </c>
      <c r="J101" s="407">
        <v>0</v>
      </c>
      <c r="K101" s="407">
        <v>0</v>
      </c>
      <c r="L101" s="405">
        <v>0</v>
      </c>
      <c r="M101" s="465">
        <v>0</v>
      </c>
      <c r="N101" s="406">
        <v>0</v>
      </c>
      <c r="O101" s="223">
        <f t="shared" si="4"/>
        <v>0</v>
      </c>
      <c r="Q101" s="85"/>
    </row>
    <row r="102" spans="1:17" x14ac:dyDescent="0.25">
      <c r="A102" s="73" t="s">
        <v>114</v>
      </c>
      <c r="B102" s="87"/>
      <c r="C102" s="317">
        <v>0</v>
      </c>
      <c r="D102" s="317">
        <v>0</v>
      </c>
      <c r="E102" s="405">
        <v>0</v>
      </c>
      <c r="F102" s="317">
        <v>0</v>
      </c>
      <c r="G102" s="407">
        <v>0</v>
      </c>
      <c r="H102" s="405">
        <v>0</v>
      </c>
      <c r="I102" s="407">
        <v>0</v>
      </c>
      <c r="J102" s="407">
        <v>0</v>
      </c>
      <c r="K102" s="407">
        <v>0</v>
      </c>
      <c r="L102" s="405">
        <v>0</v>
      </c>
      <c r="M102" s="465">
        <v>0</v>
      </c>
      <c r="N102" s="406">
        <v>0</v>
      </c>
      <c r="O102" s="223">
        <f t="shared" si="4"/>
        <v>0</v>
      </c>
      <c r="Q102" s="85"/>
    </row>
    <row r="103" spans="1:17" ht="17.25" x14ac:dyDescent="0.4">
      <c r="A103" s="73" t="s">
        <v>160</v>
      </c>
      <c r="B103" s="87"/>
      <c r="C103" s="317">
        <v>0</v>
      </c>
      <c r="D103" s="317">
        <v>0</v>
      </c>
      <c r="E103" s="405">
        <v>0</v>
      </c>
      <c r="F103" s="317">
        <v>0</v>
      </c>
      <c r="G103" s="407">
        <v>0</v>
      </c>
      <c r="H103" s="405">
        <v>0</v>
      </c>
      <c r="I103" s="407">
        <v>0</v>
      </c>
      <c r="J103" s="407">
        <v>0</v>
      </c>
      <c r="K103" s="407">
        <v>0</v>
      </c>
      <c r="L103" s="405">
        <v>0</v>
      </c>
      <c r="M103" s="465">
        <v>0</v>
      </c>
      <c r="N103" s="406">
        <v>0</v>
      </c>
      <c r="O103" s="223">
        <f t="shared" si="4"/>
        <v>0</v>
      </c>
      <c r="Q103" s="318"/>
    </row>
    <row r="104" spans="1:17" x14ac:dyDescent="0.25">
      <c r="A104" s="73" t="s">
        <v>161</v>
      </c>
      <c r="B104" s="87"/>
      <c r="C104" s="317">
        <v>0</v>
      </c>
      <c r="D104" s="317">
        <v>0</v>
      </c>
      <c r="E104" s="405">
        <v>0</v>
      </c>
      <c r="F104" s="317">
        <v>0</v>
      </c>
      <c r="G104" s="407">
        <v>0</v>
      </c>
      <c r="H104" s="405">
        <v>0</v>
      </c>
      <c r="I104" s="407">
        <v>0</v>
      </c>
      <c r="J104" s="407">
        <v>0</v>
      </c>
      <c r="K104" s="407">
        <v>0</v>
      </c>
      <c r="L104" s="405">
        <v>0</v>
      </c>
      <c r="M104" s="465">
        <v>0</v>
      </c>
      <c r="N104" s="406">
        <v>0</v>
      </c>
      <c r="O104" s="223">
        <f t="shared" si="4"/>
        <v>0</v>
      </c>
      <c r="Q104" s="85"/>
    </row>
    <row r="105" spans="1:17" x14ac:dyDescent="0.25">
      <c r="A105" s="73" t="s">
        <v>162</v>
      </c>
      <c r="B105" s="87"/>
      <c r="C105" s="405">
        <v>0</v>
      </c>
      <c r="D105" s="317">
        <v>0</v>
      </c>
      <c r="E105" s="405">
        <v>0</v>
      </c>
      <c r="F105" s="317">
        <v>0</v>
      </c>
      <c r="G105" s="407">
        <v>0</v>
      </c>
      <c r="H105" s="405">
        <v>0</v>
      </c>
      <c r="I105" s="407">
        <v>0</v>
      </c>
      <c r="J105" s="407">
        <v>0</v>
      </c>
      <c r="K105" s="407">
        <v>0</v>
      </c>
      <c r="L105" s="405">
        <v>0</v>
      </c>
      <c r="M105" s="465">
        <v>0</v>
      </c>
      <c r="N105" s="406">
        <v>0</v>
      </c>
      <c r="O105" s="223">
        <f t="shared" si="4"/>
        <v>0</v>
      </c>
      <c r="Q105" s="85"/>
    </row>
    <row r="106" spans="1:17" x14ac:dyDescent="0.25">
      <c r="A106" s="73" t="s">
        <v>163</v>
      </c>
      <c r="B106" s="87"/>
      <c r="C106" s="405">
        <v>0</v>
      </c>
      <c r="D106" s="317">
        <v>0</v>
      </c>
      <c r="E106" s="405">
        <v>0</v>
      </c>
      <c r="F106" s="317">
        <v>0</v>
      </c>
      <c r="G106" s="407">
        <v>0</v>
      </c>
      <c r="H106" s="405">
        <v>0</v>
      </c>
      <c r="I106" s="407">
        <v>0</v>
      </c>
      <c r="J106" s="407">
        <v>0</v>
      </c>
      <c r="K106" s="407">
        <v>0</v>
      </c>
      <c r="L106" s="405">
        <v>0</v>
      </c>
      <c r="M106" s="465">
        <v>0</v>
      </c>
      <c r="N106" s="406">
        <v>0</v>
      </c>
      <c r="O106" s="223">
        <f t="shared" si="4"/>
        <v>0</v>
      </c>
      <c r="Q106" s="85"/>
    </row>
    <row r="107" spans="1:17" x14ac:dyDescent="0.25">
      <c r="A107" s="73" t="s">
        <v>311</v>
      </c>
      <c r="B107" s="87"/>
      <c r="C107" s="405">
        <v>0</v>
      </c>
      <c r="D107" s="317">
        <v>0</v>
      </c>
      <c r="E107" s="405">
        <v>0</v>
      </c>
      <c r="F107" s="317">
        <v>0</v>
      </c>
      <c r="G107" s="407">
        <v>0</v>
      </c>
      <c r="H107" s="405">
        <v>0</v>
      </c>
      <c r="I107" s="407">
        <v>0</v>
      </c>
      <c r="J107" s="407">
        <v>0</v>
      </c>
      <c r="K107" s="407">
        <v>0</v>
      </c>
      <c r="L107" s="405">
        <v>0</v>
      </c>
      <c r="M107" s="465">
        <v>0</v>
      </c>
      <c r="N107" s="406">
        <v>0</v>
      </c>
      <c r="O107" s="223">
        <f t="shared" si="4"/>
        <v>0</v>
      </c>
      <c r="Q107" s="85"/>
    </row>
    <row r="108" spans="1:17" x14ac:dyDescent="0.25">
      <c r="A108" s="73" t="s">
        <v>164</v>
      </c>
      <c r="B108" s="87"/>
      <c r="C108" s="405">
        <v>0</v>
      </c>
      <c r="D108" s="317">
        <v>0</v>
      </c>
      <c r="E108" s="405">
        <v>-172718428.5</v>
      </c>
      <c r="F108" s="317">
        <v>0</v>
      </c>
      <c r="G108" s="407">
        <v>-212626639.72</v>
      </c>
      <c r="H108" s="405">
        <v>6301337.6600000001</v>
      </c>
      <c r="I108" s="407">
        <v>0</v>
      </c>
      <c r="J108" s="407">
        <v>-233035149.66</v>
      </c>
      <c r="K108" s="407">
        <v>4699232.17</v>
      </c>
      <c r="L108" s="405">
        <v>0</v>
      </c>
      <c r="M108" s="465">
        <v>0</v>
      </c>
      <c r="N108" s="406">
        <v>-205788465.55000001</v>
      </c>
      <c r="O108" s="223">
        <f t="shared" si="4"/>
        <v>-813168113.60000014</v>
      </c>
      <c r="Q108" s="85"/>
    </row>
    <row r="109" spans="1:17" x14ac:dyDescent="0.25">
      <c r="A109" s="73" t="s">
        <v>165</v>
      </c>
      <c r="B109" s="87"/>
      <c r="C109" s="405">
        <v>0</v>
      </c>
      <c r="D109" s="317">
        <v>0</v>
      </c>
      <c r="E109" s="405">
        <v>0</v>
      </c>
      <c r="F109" s="317">
        <v>0</v>
      </c>
      <c r="G109" s="407">
        <v>0</v>
      </c>
      <c r="H109" s="405">
        <v>0</v>
      </c>
      <c r="I109" s="407">
        <v>0</v>
      </c>
      <c r="J109" s="407">
        <v>0</v>
      </c>
      <c r="K109" s="407">
        <v>0</v>
      </c>
      <c r="L109" s="405">
        <v>0</v>
      </c>
      <c r="M109" s="465">
        <v>0</v>
      </c>
      <c r="N109" s="406">
        <v>0</v>
      </c>
      <c r="O109" s="223">
        <f t="shared" si="4"/>
        <v>0</v>
      </c>
      <c r="Q109" s="85"/>
    </row>
    <row r="110" spans="1:17" x14ac:dyDescent="0.25">
      <c r="A110" s="73" t="s">
        <v>323</v>
      </c>
      <c r="B110" s="87"/>
      <c r="C110" s="405">
        <v>0</v>
      </c>
      <c r="D110" s="317">
        <v>0</v>
      </c>
      <c r="E110" s="405">
        <v>0</v>
      </c>
      <c r="F110" s="317">
        <v>0</v>
      </c>
      <c r="G110" s="407">
        <v>0</v>
      </c>
      <c r="H110" s="405">
        <v>0</v>
      </c>
      <c r="I110" s="407">
        <v>0</v>
      </c>
      <c r="J110" s="407">
        <v>0</v>
      </c>
      <c r="K110" s="407">
        <v>0</v>
      </c>
      <c r="L110" s="405">
        <v>0</v>
      </c>
      <c r="M110" s="465">
        <v>0</v>
      </c>
      <c r="N110" s="406">
        <v>0</v>
      </c>
      <c r="O110" s="223">
        <f t="shared" si="4"/>
        <v>0</v>
      </c>
      <c r="P110" s="85"/>
      <c r="Q110" s="85"/>
    </row>
    <row r="111" spans="1:17" x14ac:dyDescent="0.25">
      <c r="A111" s="73" t="s">
        <v>391</v>
      </c>
      <c r="B111" s="87"/>
      <c r="C111" s="405">
        <v>0</v>
      </c>
      <c r="D111" s="317">
        <v>0</v>
      </c>
      <c r="E111" s="405">
        <v>0</v>
      </c>
      <c r="F111" s="317">
        <v>0</v>
      </c>
      <c r="G111" s="407">
        <v>0</v>
      </c>
      <c r="H111" s="405">
        <v>0</v>
      </c>
      <c r="I111" s="407">
        <v>0</v>
      </c>
      <c r="J111" s="407">
        <v>0</v>
      </c>
      <c r="K111" s="407">
        <v>0</v>
      </c>
      <c r="L111" s="405">
        <v>0</v>
      </c>
      <c r="M111" s="465">
        <v>0</v>
      </c>
      <c r="N111" s="406">
        <v>0</v>
      </c>
      <c r="O111" s="223">
        <f t="shared" si="4"/>
        <v>0</v>
      </c>
      <c r="Q111" s="85"/>
    </row>
    <row r="112" spans="1:17" ht="15.75" thickBot="1" x14ac:dyDescent="0.3">
      <c r="A112" s="568" t="s">
        <v>320</v>
      </c>
      <c r="B112" s="569"/>
      <c r="C112" s="531">
        <v>0</v>
      </c>
      <c r="D112" s="544">
        <v>0</v>
      </c>
      <c r="E112" s="531">
        <v>0</v>
      </c>
      <c r="F112" s="544">
        <v>0</v>
      </c>
      <c r="G112" s="570">
        <v>0</v>
      </c>
      <c r="H112" s="531">
        <v>0</v>
      </c>
      <c r="I112" s="570">
        <v>0</v>
      </c>
      <c r="J112" s="570">
        <v>0</v>
      </c>
      <c r="K112" s="570">
        <v>0</v>
      </c>
      <c r="L112" s="531">
        <v>3.39</v>
      </c>
      <c r="M112" s="571">
        <v>0</v>
      </c>
      <c r="N112" s="572">
        <v>-75598.070000000007</v>
      </c>
      <c r="O112" s="482">
        <f t="shared" si="4"/>
        <v>-75594.680000000008</v>
      </c>
      <c r="Q112" s="85"/>
    </row>
    <row r="113" spans="1:17" ht="15.75" thickBot="1" x14ac:dyDescent="0.3">
      <c r="A113" s="215" t="s">
        <v>166</v>
      </c>
      <c r="B113" s="573"/>
      <c r="C113" s="574">
        <f t="shared" ref="C113:M113" si="5">SUM(C2:C112)</f>
        <v>430894498.40999997</v>
      </c>
      <c r="D113" s="574">
        <f t="shared" si="5"/>
        <v>781008264.35000002</v>
      </c>
      <c r="E113" s="574">
        <f t="shared" si="5"/>
        <v>308783299.03999996</v>
      </c>
      <c r="F113" s="574">
        <f t="shared" si="5"/>
        <v>513342468.18000001</v>
      </c>
      <c r="G113" s="575">
        <f>SUM(G2:G112)</f>
        <v>658164860.25999999</v>
      </c>
      <c r="H113" s="574">
        <f t="shared" si="5"/>
        <v>542693468.47000003</v>
      </c>
      <c r="I113" s="574">
        <f t="shared" si="5"/>
        <v>528669386.71999997</v>
      </c>
      <c r="J113" s="575">
        <f t="shared" si="5"/>
        <v>608091135.26999998</v>
      </c>
      <c r="K113" s="575">
        <f t="shared" si="5"/>
        <v>539725238.98000002</v>
      </c>
      <c r="L113" s="574">
        <f t="shared" si="5"/>
        <v>608013359.09000003</v>
      </c>
      <c r="M113" s="576">
        <f t="shared" si="5"/>
        <v>789338921.62</v>
      </c>
      <c r="N113" s="600">
        <f>SUM(N2:N112)</f>
        <v>399221743.33999991</v>
      </c>
      <c r="O113" s="565">
        <f>SUM(O2:O112)</f>
        <v>6707946643.7299995</v>
      </c>
      <c r="P113" s="295"/>
      <c r="Q113" s="85"/>
    </row>
    <row r="114" spans="1:17" s="89" customFormat="1" x14ac:dyDescent="0.25">
      <c r="B114" s="90"/>
      <c r="F114" s="389"/>
      <c r="G114" s="253"/>
      <c r="I114" s="253"/>
      <c r="J114" s="253"/>
      <c r="K114" s="253"/>
      <c r="M114" s="468"/>
      <c r="N114" s="384"/>
      <c r="Q114" s="85"/>
    </row>
    <row r="115" spans="1:17" s="89" customFormat="1" x14ac:dyDescent="0.25">
      <c r="B115" s="90"/>
      <c r="D115" s="389"/>
      <c r="F115" s="389"/>
      <c r="G115" s="253"/>
      <c r="I115" s="253"/>
      <c r="J115" s="253"/>
      <c r="K115" s="253"/>
      <c r="M115" s="468"/>
      <c r="N115" s="384"/>
    </row>
    <row r="116" spans="1:17" x14ac:dyDescent="0.25">
      <c r="A116" s="542" t="s">
        <v>199</v>
      </c>
      <c r="B116" s="6"/>
      <c r="C116" s="84"/>
      <c r="D116" s="84"/>
      <c r="E116" s="84"/>
      <c r="F116" s="317"/>
      <c r="G116" s="307"/>
      <c r="H116" s="84"/>
      <c r="I116" s="307"/>
      <c r="J116" s="307"/>
      <c r="K116" s="307"/>
      <c r="L116" s="84"/>
      <c r="M116" s="465"/>
      <c r="N116" s="401"/>
      <c r="O116" s="84"/>
    </row>
    <row r="117" spans="1:17" x14ac:dyDescent="0.25">
      <c r="A117" s="91" t="s">
        <v>201</v>
      </c>
      <c r="B117" s="6"/>
      <c r="C117" s="92">
        <v>477770</v>
      </c>
      <c r="D117" s="390">
        <v>478606</v>
      </c>
      <c r="E117" s="92">
        <v>477373</v>
      </c>
      <c r="F117" s="391">
        <v>476932</v>
      </c>
      <c r="G117" s="254">
        <v>477502</v>
      </c>
      <c r="H117" s="92">
        <v>474618</v>
      </c>
      <c r="I117" s="254">
        <v>475551</v>
      </c>
      <c r="J117" s="254">
        <v>473714</v>
      </c>
      <c r="K117" s="254">
        <v>471521</v>
      </c>
      <c r="L117" s="93">
        <v>472693</v>
      </c>
      <c r="M117" s="471">
        <v>469792</v>
      </c>
      <c r="N117" s="386">
        <v>466155</v>
      </c>
      <c r="O117" s="92">
        <f>SUM(C117:N117)</f>
        <v>5692227</v>
      </c>
    </row>
    <row r="118" spans="1:17" x14ac:dyDescent="0.25">
      <c r="A118" s="91"/>
      <c r="B118" s="6"/>
      <c r="C118" s="92"/>
      <c r="D118" s="390"/>
      <c r="E118" s="92"/>
      <c r="F118" s="317"/>
      <c r="G118" s="254"/>
      <c r="H118" s="92"/>
      <c r="I118" s="254"/>
      <c r="J118" s="254"/>
      <c r="K118" s="254"/>
      <c r="L118" s="92"/>
      <c r="M118" s="471"/>
      <c r="N118" s="406"/>
      <c r="O118" s="92">
        <v>0</v>
      </c>
    </row>
    <row r="119" spans="1:17" ht="15.75" thickBot="1" x14ac:dyDescent="0.3">
      <c r="A119" s="529"/>
      <c r="B119" s="530"/>
      <c r="C119" s="533"/>
      <c r="D119" s="543"/>
      <c r="E119" s="533"/>
      <c r="F119" s="544"/>
      <c r="G119" s="534"/>
      <c r="H119" s="533"/>
      <c r="I119" s="534"/>
      <c r="J119" s="534"/>
      <c r="K119" s="534"/>
      <c r="L119" s="533"/>
      <c r="M119" s="545"/>
      <c r="N119" s="572"/>
      <c r="O119" s="533">
        <f>SUM(C124:N124)</f>
        <v>0</v>
      </c>
    </row>
    <row r="120" spans="1:17" ht="15.75" thickBot="1" x14ac:dyDescent="0.3">
      <c r="A120" s="524" t="s">
        <v>185</v>
      </c>
      <c r="B120" s="525"/>
      <c r="C120" s="546">
        <f>SUM(C117:C119)</f>
        <v>477770</v>
      </c>
      <c r="D120" s="547">
        <f>SUM(D117:D119)</f>
        <v>478606</v>
      </c>
      <c r="E120" s="546">
        <f t="shared" ref="E120:N120" si="6">SUM(E117:E119)</f>
        <v>477373</v>
      </c>
      <c r="F120" s="548">
        <f t="shared" si="6"/>
        <v>476932</v>
      </c>
      <c r="G120" s="549">
        <f t="shared" si="6"/>
        <v>477502</v>
      </c>
      <c r="H120" s="546">
        <f t="shared" si="6"/>
        <v>474618</v>
      </c>
      <c r="I120" s="549">
        <f t="shared" si="6"/>
        <v>475551</v>
      </c>
      <c r="J120" s="549">
        <f t="shared" si="6"/>
        <v>473714</v>
      </c>
      <c r="K120" s="549">
        <f>SUM(K117:K119)</f>
        <v>471521</v>
      </c>
      <c r="L120" s="546">
        <f t="shared" si="6"/>
        <v>472693</v>
      </c>
      <c r="M120" s="550">
        <f t="shared" si="6"/>
        <v>469792</v>
      </c>
      <c r="N120" s="546">
        <f t="shared" si="6"/>
        <v>466155</v>
      </c>
      <c r="O120" s="551">
        <f>SUM(C120:N120)</f>
        <v>5692227</v>
      </c>
    </row>
    <row r="121" spans="1:17" ht="15.75" thickBot="1" x14ac:dyDescent="0.3"/>
    <row r="122" spans="1:17" ht="15.75" thickBot="1" x14ac:dyDescent="0.3">
      <c r="A122" s="552" t="s">
        <v>197</v>
      </c>
      <c r="B122" s="553"/>
      <c r="C122" s="554">
        <f>+C113/C120</f>
        <v>901.88688785398824</v>
      </c>
      <c r="D122" s="555">
        <f>+D113/D120</f>
        <v>1631.8396851481177</v>
      </c>
      <c r="E122" s="554">
        <f>+E113/E120</f>
        <v>646.83863360516818</v>
      </c>
      <c r="F122" s="554">
        <f>+F113/F120</f>
        <v>1076.3431017000328</v>
      </c>
      <c r="G122" s="556">
        <f t="shared" ref="G122:M122" si="7">+G113/G120</f>
        <v>1378.3499550996644</v>
      </c>
      <c r="H122" s="554">
        <f t="shared" si="7"/>
        <v>1143.4321253513353</v>
      </c>
      <c r="I122" s="556">
        <f t="shared" si="7"/>
        <v>1111.6986121782941</v>
      </c>
      <c r="J122" s="556">
        <f t="shared" si="7"/>
        <v>1283.6672238312567</v>
      </c>
      <c r="K122" s="556">
        <f>+K113/K120</f>
        <v>1144.6472988053554</v>
      </c>
      <c r="L122" s="554">
        <f>+L113/L120</f>
        <v>1286.2753607309608</v>
      </c>
      <c r="M122" s="557">
        <f t="shared" si="7"/>
        <v>1680.1880866851714</v>
      </c>
      <c r="N122" s="558">
        <f>+N113/N120</f>
        <v>856.41416125537626</v>
      </c>
      <c r="O122" s="559">
        <f>O113/O120</f>
        <v>1178.4397642135493</v>
      </c>
    </row>
    <row r="124" spans="1:17" x14ac:dyDescent="0.25">
      <c r="E124" s="89"/>
    </row>
    <row r="125" spans="1:17" ht="12.75" customHeight="1" x14ac:dyDescent="0.25">
      <c r="D125" s="389"/>
      <c r="F125" s="256"/>
      <c r="G125" s="252"/>
      <c r="I125" s="399"/>
      <c r="J125" s="308"/>
    </row>
    <row r="126" spans="1:17" ht="15.75" customHeight="1" x14ac:dyDescent="0.25">
      <c r="C126" s="85"/>
      <c r="D126" s="389"/>
      <c r="F126" s="256"/>
      <c r="I126" s="308"/>
      <c r="J126" s="308"/>
    </row>
    <row r="127" spans="1:17" ht="25.5" customHeight="1" x14ac:dyDescent="0.25">
      <c r="C127" s="85"/>
      <c r="F127" s="256"/>
      <c r="I127" s="308"/>
      <c r="J127" s="308"/>
    </row>
    <row r="128" spans="1:17" x14ac:dyDescent="0.25">
      <c r="I128" s="308"/>
      <c r="J128" s="308"/>
    </row>
    <row r="129" spans="10:10" x14ac:dyDescent="0.25">
      <c r="J129" s="308"/>
    </row>
  </sheetData>
  <pageMargins left="0.25" right="0.25" top="0.25" bottom="0.25" header="0.3" footer="0.3"/>
  <pageSetup paperSize="5" scale="68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D134"/>
  <sheetViews>
    <sheetView zoomScaleNormal="100" workbookViewId="0">
      <pane xSplit="2" ySplit="1" topLeftCell="D2" activePane="bottomRight" state="frozen"/>
      <selection activeCell="I108" sqref="I108"/>
      <selection pane="topRight" activeCell="I108" sqref="I108"/>
      <selection pane="bottomLeft" activeCell="I108" sqref="I108"/>
      <selection pane="bottomRight" activeCell="N120" sqref="N120"/>
    </sheetView>
  </sheetViews>
  <sheetFormatPr defaultColWidth="9.28515625" defaultRowHeight="15" x14ac:dyDescent="0.25"/>
  <cols>
    <col min="1" max="1" width="50.42578125" customWidth="1"/>
    <col min="2" max="2" width="8.5703125" style="94" bestFit="1" customWidth="1"/>
    <col min="3" max="5" width="16.7109375" customWidth="1"/>
    <col min="6" max="6" width="16.7109375" style="253" customWidth="1"/>
    <col min="7" max="7" width="16.7109375" style="252" customWidth="1"/>
    <col min="8" max="8" width="16.7109375" customWidth="1"/>
    <col min="9" max="11" width="16.7109375" style="255" customWidth="1"/>
    <col min="12" max="13" width="16" customWidth="1"/>
    <col min="14" max="14" width="16" style="387" customWidth="1"/>
    <col min="15" max="15" width="20.28515625" customWidth="1"/>
    <col min="16" max="16" width="24.42578125" customWidth="1"/>
    <col min="17" max="17" width="17.7109375" customWidth="1"/>
  </cols>
  <sheetData>
    <row r="1" spans="1:15" ht="15.75" thickBot="1" x14ac:dyDescent="0.3">
      <c r="A1" s="114" t="s">
        <v>181</v>
      </c>
      <c r="B1" s="83"/>
      <c r="C1" s="409" t="s">
        <v>167</v>
      </c>
      <c r="D1" s="409" t="s">
        <v>168</v>
      </c>
      <c r="E1" s="434" t="s">
        <v>169</v>
      </c>
      <c r="F1" s="436" t="s">
        <v>170</v>
      </c>
      <c r="G1" s="411" t="s">
        <v>171</v>
      </c>
      <c r="H1" s="409" t="s">
        <v>172</v>
      </c>
      <c r="I1" s="411" t="s">
        <v>173</v>
      </c>
      <c r="J1" s="411" t="s">
        <v>174</v>
      </c>
      <c r="K1" s="411" t="s">
        <v>175</v>
      </c>
      <c r="L1" s="409" t="s">
        <v>176</v>
      </c>
      <c r="M1" s="409" t="s">
        <v>177</v>
      </c>
      <c r="N1" s="481" t="s">
        <v>178</v>
      </c>
      <c r="O1" s="412" t="s">
        <v>602</v>
      </c>
    </row>
    <row r="2" spans="1:15" x14ac:dyDescent="0.25">
      <c r="A2" s="3" t="s">
        <v>0</v>
      </c>
      <c r="B2" s="5"/>
      <c r="C2" s="403">
        <v>366.86</v>
      </c>
      <c r="D2" s="403">
        <v>366.86</v>
      </c>
      <c r="E2" s="402">
        <v>366.86</v>
      </c>
      <c r="F2" s="407">
        <v>366.86</v>
      </c>
      <c r="G2" s="403">
        <v>550.79</v>
      </c>
      <c r="H2" s="404">
        <v>366.86</v>
      </c>
      <c r="I2" s="403">
        <v>0</v>
      </c>
      <c r="J2" s="403">
        <v>0</v>
      </c>
      <c r="K2" s="95">
        <v>0</v>
      </c>
      <c r="L2" s="407">
        <v>0</v>
      </c>
      <c r="M2" s="72">
        <v>0</v>
      </c>
      <c r="N2" s="402">
        <v>0</v>
      </c>
      <c r="O2" s="223">
        <f>C2+D2+E2+F2+G2+H2+I2+J2+K2+L2+M2+N2</f>
        <v>2385.09</v>
      </c>
    </row>
    <row r="3" spans="1:15" x14ac:dyDescent="0.25">
      <c r="A3" s="4" t="s">
        <v>1</v>
      </c>
      <c r="B3" s="86" t="s">
        <v>2</v>
      </c>
      <c r="C3" s="403">
        <v>13295.16</v>
      </c>
      <c r="D3" s="403">
        <v>-17853.72</v>
      </c>
      <c r="E3" s="402">
        <v>29269.07</v>
      </c>
      <c r="F3" s="407">
        <v>1241.1500000000001</v>
      </c>
      <c r="G3" s="403">
        <v>39167.53</v>
      </c>
      <c r="H3" s="404">
        <v>8856.0400000000009</v>
      </c>
      <c r="I3" s="403">
        <v>86474.77</v>
      </c>
      <c r="J3" s="403">
        <v>508638.12</v>
      </c>
      <c r="K3" s="404">
        <v>70236.259999999995</v>
      </c>
      <c r="L3" s="407">
        <v>257149.97</v>
      </c>
      <c r="M3" s="72">
        <v>43567.71</v>
      </c>
      <c r="N3" s="402">
        <v>2222.91</v>
      </c>
      <c r="O3" s="223">
        <f t="shared" ref="O3:O66" si="0">C3+D3+E3+F3+G3+H3+I3+J3+K3+L3+M3+N3</f>
        <v>1042264.97</v>
      </c>
    </row>
    <row r="4" spans="1:15" x14ac:dyDescent="0.25">
      <c r="A4" s="73" t="s">
        <v>3</v>
      </c>
      <c r="B4" s="1" t="s">
        <v>4</v>
      </c>
      <c r="C4" s="403">
        <v>0</v>
      </c>
      <c r="D4" s="403">
        <v>0</v>
      </c>
      <c r="E4" s="402">
        <v>0</v>
      </c>
      <c r="F4" s="407">
        <v>0</v>
      </c>
      <c r="G4" s="407">
        <v>0</v>
      </c>
      <c r="H4" s="404">
        <v>0</v>
      </c>
      <c r="I4" s="403">
        <v>0</v>
      </c>
      <c r="J4" s="403">
        <v>0</v>
      </c>
      <c r="K4" s="404">
        <v>0</v>
      </c>
      <c r="L4" s="407">
        <v>0</v>
      </c>
      <c r="M4" s="72">
        <v>0</v>
      </c>
      <c r="N4" s="402">
        <v>0</v>
      </c>
      <c r="O4" s="223">
        <f t="shared" si="0"/>
        <v>0</v>
      </c>
    </row>
    <row r="5" spans="1:15" x14ac:dyDescent="0.25">
      <c r="A5" s="73" t="s">
        <v>5</v>
      </c>
      <c r="B5" s="1" t="s">
        <v>6</v>
      </c>
      <c r="C5" s="403">
        <v>0</v>
      </c>
      <c r="D5" s="403">
        <v>0</v>
      </c>
      <c r="E5" s="402">
        <v>0</v>
      </c>
      <c r="F5" s="407">
        <v>0</v>
      </c>
      <c r="G5" s="407">
        <v>2044.1</v>
      </c>
      <c r="H5" s="404">
        <v>0</v>
      </c>
      <c r="I5" s="403">
        <v>0</v>
      </c>
      <c r="J5" s="403">
        <v>0</v>
      </c>
      <c r="K5" s="404">
        <v>0</v>
      </c>
      <c r="L5" s="407">
        <v>0</v>
      </c>
      <c r="M5" s="72">
        <v>0</v>
      </c>
      <c r="N5" s="402">
        <v>0</v>
      </c>
      <c r="O5" s="223">
        <f t="shared" si="0"/>
        <v>2044.1</v>
      </c>
    </row>
    <row r="6" spans="1:15" x14ac:dyDescent="0.25">
      <c r="A6" s="73" t="s">
        <v>7</v>
      </c>
      <c r="B6" s="1" t="s">
        <v>8</v>
      </c>
      <c r="C6" s="403">
        <v>0</v>
      </c>
      <c r="D6" s="403">
        <v>0</v>
      </c>
      <c r="E6" s="402">
        <v>0</v>
      </c>
      <c r="F6" s="407">
        <v>0</v>
      </c>
      <c r="G6" s="407">
        <v>0</v>
      </c>
      <c r="H6" s="404">
        <v>0</v>
      </c>
      <c r="I6" s="403">
        <v>0</v>
      </c>
      <c r="J6" s="403">
        <v>0</v>
      </c>
      <c r="K6" s="404">
        <v>0</v>
      </c>
      <c r="L6" s="407">
        <v>0</v>
      </c>
      <c r="M6" s="72">
        <v>0</v>
      </c>
      <c r="N6" s="402">
        <v>0</v>
      </c>
      <c r="O6" s="223">
        <f t="shared" si="0"/>
        <v>0</v>
      </c>
    </row>
    <row r="7" spans="1:15" x14ac:dyDescent="0.25">
      <c r="A7" s="73" t="s">
        <v>9</v>
      </c>
      <c r="B7" s="1" t="s">
        <v>10</v>
      </c>
      <c r="C7" s="403">
        <v>0</v>
      </c>
      <c r="D7" s="403">
        <v>0</v>
      </c>
      <c r="E7" s="402">
        <v>0</v>
      </c>
      <c r="F7" s="407">
        <v>0</v>
      </c>
      <c r="G7" s="407">
        <v>0</v>
      </c>
      <c r="H7" s="404">
        <v>0</v>
      </c>
      <c r="I7" s="403">
        <v>0</v>
      </c>
      <c r="J7" s="403">
        <v>0</v>
      </c>
      <c r="K7" s="404">
        <v>0</v>
      </c>
      <c r="L7" s="407">
        <v>0</v>
      </c>
      <c r="M7" s="72">
        <v>0</v>
      </c>
      <c r="N7" s="402">
        <v>0</v>
      </c>
      <c r="O7" s="223">
        <f t="shared" si="0"/>
        <v>0</v>
      </c>
    </row>
    <row r="8" spans="1:15" x14ac:dyDescent="0.25">
      <c r="A8" s="73" t="s">
        <v>778</v>
      </c>
      <c r="B8" s="1" t="s">
        <v>777</v>
      </c>
      <c r="C8" s="403">
        <v>0</v>
      </c>
      <c r="D8" s="403">
        <v>0</v>
      </c>
      <c r="E8" s="402">
        <v>0</v>
      </c>
      <c r="F8" s="407">
        <v>0</v>
      </c>
      <c r="G8" s="407">
        <v>0</v>
      </c>
      <c r="H8" s="404">
        <v>0</v>
      </c>
      <c r="I8" s="403">
        <v>0</v>
      </c>
      <c r="J8" s="403">
        <v>0</v>
      </c>
      <c r="K8" s="404">
        <v>0</v>
      </c>
      <c r="L8" s="407">
        <v>0</v>
      </c>
      <c r="M8" s="72">
        <v>0</v>
      </c>
      <c r="N8" s="402">
        <v>0</v>
      </c>
      <c r="O8" s="223">
        <f t="shared" si="0"/>
        <v>0</v>
      </c>
    </row>
    <row r="9" spans="1:15" x14ac:dyDescent="0.25">
      <c r="A9" s="73" t="s">
        <v>11</v>
      </c>
      <c r="B9" s="1" t="s">
        <v>12</v>
      </c>
      <c r="C9" s="403">
        <v>0</v>
      </c>
      <c r="D9" s="403">
        <v>0</v>
      </c>
      <c r="E9" s="402">
        <v>0</v>
      </c>
      <c r="F9" s="407">
        <v>0</v>
      </c>
      <c r="G9" s="407">
        <v>0</v>
      </c>
      <c r="H9" s="404">
        <v>0</v>
      </c>
      <c r="I9" s="403">
        <v>0</v>
      </c>
      <c r="J9" s="403">
        <v>0</v>
      </c>
      <c r="K9" s="404">
        <v>0</v>
      </c>
      <c r="L9" s="407">
        <v>0</v>
      </c>
      <c r="M9" s="72">
        <v>0</v>
      </c>
      <c r="N9" s="402">
        <v>0</v>
      </c>
      <c r="O9" s="223">
        <f t="shared" si="0"/>
        <v>0</v>
      </c>
    </row>
    <row r="10" spans="1:15" x14ac:dyDescent="0.25">
      <c r="A10" s="73" t="s">
        <v>13</v>
      </c>
      <c r="B10" s="1" t="s">
        <v>14</v>
      </c>
      <c r="C10" s="403">
        <v>0</v>
      </c>
      <c r="D10" s="403">
        <v>0</v>
      </c>
      <c r="E10" s="402">
        <v>0</v>
      </c>
      <c r="F10" s="407">
        <v>0</v>
      </c>
      <c r="G10" s="407">
        <v>0</v>
      </c>
      <c r="H10" s="404">
        <v>0</v>
      </c>
      <c r="I10" s="403">
        <v>0</v>
      </c>
      <c r="J10" s="403">
        <v>0</v>
      </c>
      <c r="K10" s="404">
        <v>0</v>
      </c>
      <c r="L10" s="407">
        <v>0</v>
      </c>
      <c r="M10" s="72">
        <v>0</v>
      </c>
      <c r="N10" s="402">
        <v>0</v>
      </c>
      <c r="O10" s="223">
        <f t="shared" si="0"/>
        <v>0</v>
      </c>
    </row>
    <row r="11" spans="1:15" x14ac:dyDescent="0.25">
      <c r="A11" s="73" t="s">
        <v>336</v>
      </c>
      <c r="B11" s="1" t="s">
        <v>334</v>
      </c>
      <c r="C11" s="403">
        <v>3565</v>
      </c>
      <c r="D11" s="403">
        <v>4251.1499999999996</v>
      </c>
      <c r="E11" s="402">
        <v>4943.33</v>
      </c>
      <c r="F11" s="407">
        <v>279.45</v>
      </c>
      <c r="G11" s="403">
        <v>308.93</v>
      </c>
      <c r="H11" s="404">
        <v>3899.09</v>
      </c>
      <c r="I11" s="403">
        <v>30311.86</v>
      </c>
      <c r="J11" s="403">
        <v>293.29000000000002</v>
      </c>
      <c r="K11" s="404">
        <v>7950.08</v>
      </c>
      <c r="L11" s="407">
        <v>9784.19</v>
      </c>
      <c r="M11" s="72">
        <v>6047.05</v>
      </c>
      <c r="N11" s="402">
        <v>12826.54</v>
      </c>
      <c r="O11" s="223">
        <f t="shared" si="0"/>
        <v>84459.959999999992</v>
      </c>
    </row>
    <row r="12" spans="1:15" x14ac:dyDescent="0.25">
      <c r="A12" s="73" t="s">
        <v>324</v>
      </c>
      <c r="B12" s="1" t="s">
        <v>325</v>
      </c>
      <c r="C12" s="403">
        <v>0</v>
      </c>
      <c r="D12" s="403">
        <v>0</v>
      </c>
      <c r="E12" s="402">
        <v>0</v>
      </c>
      <c r="F12" s="407">
        <v>0</v>
      </c>
      <c r="G12" s="407">
        <v>0</v>
      </c>
      <c r="H12" s="404">
        <v>0</v>
      </c>
      <c r="I12" s="403">
        <v>0</v>
      </c>
      <c r="J12" s="403">
        <v>0</v>
      </c>
      <c r="K12" s="404">
        <v>0</v>
      </c>
      <c r="L12" s="407">
        <v>0</v>
      </c>
      <c r="M12" s="403">
        <v>0</v>
      </c>
      <c r="N12" s="402">
        <v>0</v>
      </c>
      <c r="O12" s="223">
        <f t="shared" si="0"/>
        <v>0</v>
      </c>
    </row>
    <row r="13" spans="1:15" x14ac:dyDescent="0.25">
      <c r="A13" s="73" t="s">
        <v>787</v>
      </c>
      <c r="B13" s="1" t="s">
        <v>788</v>
      </c>
      <c r="C13" s="403">
        <v>0</v>
      </c>
      <c r="D13" s="403">
        <v>0</v>
      </c>
      <c r="E13" s="402">
        <v>0</v>
      </c>
      <c r="F13" s="407">
        <v>0</v>
      </c>
      <c r="G13" s="407">
        <v>0</v>
      </c>
      <c r="H13" s="404">
        <v>0</v>
      </c>
      <c r="I13" s="403">
        <v>0</v>
      </c>
      <c r="J13" s="403">
        <v>0</v>
      </c>
      <c r="K13" s="404">
        <v>0</v>
      </c>
      <c r="L13" s="407">
        <v>0</v>
      </c>
      <c r="M13" s="403">
        <v>0</v>
      </c>
      <c r="N13" s="402">
        <v>0</v>
      </c>
      <c r="O13" s="223">
        <f t="shared" si="0"/>
        <v>0</v>
      </c>
    </row>
    <row r="14" spans="1:15" x14ac:dyDescent="0.25">
      <c r="A14" s="73" t="s">
        <v>15</v>
      </c>
      <c r="B14" s="1" t="s">
        <v>16</v>
      </c>
      <c r="C14" s="403">
        <v>37703.64</v>
      </c>
      <c r="D14" s="403">
        <v>52268.959999999999</v>
      </c>
      <c r="E14" s="402">
        <v>39348.550000000003</v>
      </c>
      <c r="F14" s="403">
        <v>54679.66</v>
      </c>
      <c r="G14" s="403">
        <v>49109.75</v>
      </c>
      <c r="H14" s="404">
        <v>65031.72</v>
      </c>
      <c r="I14" s="403">
        <v>72249.7</v>
      </c>
      <c r="J14" s="403">
        <v>49428.05</v>
      </c>
      <c r="K14" s="404">
        <v>41872.400000000001</v>
      </c>
      <c r="L14" s="407">
        <v>41638.5</v>
      </c>
      <c r="M14" s="403">
        <v>44233.2</v>
      </c>
      <c r="N14" s="402">
        <v>31915.63</v>
      </c>
      <c r="O14" s="223">
        <f t="shared" si="0"/>
        <v>579479.76</v>
      </c>
    </row>
    <row r="15" spans="1:15" x14ac:dyDescent="0.25">
      <c r="A15" s="73" t="s">
        <v>17</v>
      </c>
      <c r="B15" s="1" t="s">
        <v>18</v>
      </c>
      <c r="C15" s="403"/>
      <c r="D15" s="403">
        <v>0</v>
      </c>
      <c r="E15" s="402">
        <v>0</v>
      </c>
      <c r="F15" s="403">
        <v>0</v>
      </c>
      <c r="G15" s="403">
        <v>0</v>
      </c>
      <c r="H15" s="404">
        <v>0</v>
      </c>
      <c r="I15" s="403">
        <v>0</v>
      </c>
      <c r="J15" s="403">
        <v>0</v>
      </c>
      <c r="K15" s="404">
        <v>0</v>
      </c>
      <c r="L15" s="407">
        <v>0</v>
      </c>
      <c r="M15" s="403">
        <v>0</v>
      </c>
      <c r="N15" s="402"/>
      <c r="O15" s="223">
        <f t="shared" si="0"/>
        <v>0</v>
      </c>
    </row>
    <row r="16" spans="1:15" x14ac:dyDescent="0.25">
      <c r="A16" s="73" t="s">
        <v>19</v>
      </c>
      <c r="B16" s="1" t="s">
        <v>20</v>
      </c>
      <c r="C16" s="403">
        <v>101.04</v>
      </c>
      <c r="D16" s="403">
        <v>1549.07</v>
      </c>
      <c r="E16" s="402">
        <v>425.2</v>
      </c>
      <c r="F16" s="403">
        <v>0</v>
      </c>
      <c r="G16" s="403">
        <v>98.21</v>
      </c>
      <c r="H16" s="404">
        <v>0</v>
      </c>
      <c r="I16" s="403">
        <v>0</v>
      </c>
      <c r="J16" s="403">
        <v>0</v>
      </c>
      <c r="K16" s="404">
        <v>0</v>
      </c>
      <c r="L16" s="407">
        <v>80.38</v>
      </c>
      <c r="M16" s="403">
        <v>6716.73</v>
      </c>
      <c r="N16" s="402">
        <v>0.6</v>
      </c>
      <c r="O16" s="223">
        <f t="shared" si="0"/>
        <v>8971.23</v>
      </c>
    </row>
    <row r="17" spans="1:15" x14ac:dyDescent="0.25">
      <c r="A17" s="73" t="s">
        <v>779</v>
      </c>
      <c r="B17" s="1" t="s">
        <v>780</v>
      </c>
      <c r="C17" s="403">
        <v>265755.2</v>
      </c>
      <c r="D17" s="403">
        <v>257434.12</v>
      </c>
      <c r="E17" s="402">
        <v>286374.26</v>
      </c>
      <c r="F17" s="403">
        <v>328661.15000000002</v>
      </c>
      <c r="G17" s="403">
        <v>632599.17000000004</v>
      </c>
      <c r="H17" s="404">
        <v>596176.06000000006</v>
      </c>
      <c r="I17" s="403">
        <v>457284.64</v>
      </c>
      <c r="J17" s="403">
        <v>340134.25</v>
      </c>
      <c r="K17" s="404">
        <v>467547.54</v>
      </c>
      <c r="L17" s="407">
        <v>541564.97</v>
      </c>
      <c r="M17" s="403">
        <v>669111.22</v>
      </c>
      <c r="N17" s="402">
        <v>448337.68</v>
      </c>
      <c r="O17" s="223">
        <f t="shared" si="0"/>
        <v>5290980.26</v>
      </c>
    </row>
    <row r="18" spans="1:15" x14ac:dyDescent="0.25">
      <c r="A18" s="73" t="s">
        <v>21</v>
      </c>
      <c r="B18" s="1" t="s">
        <v>22</v>
      </c>
      <c r="C18" s="403">
        <v>64690</v>
      </c>
      <c r="D18" s="403">
        <v>70980</v>
      </c>
      <c r="E18" s="402">
        <v>60710</v>
      </c>
      <c r="F18" s="403">
        <v>66670</v>
      </c>
      <c r="G18" s="403">
        <v>57700</v>
      </c>
      <c r="H18" s="404">
        <v>58500</v>
      </c>
      <c r="I18" s="403">
        <v>69100</v>
      </c>
      <c r="J18" s="403">
        <v>81090</v>
      </c>
      <c r="K18" s="404">
        <v>70570</v>
      </c>
      <c r="L18" s="407">
        <v>66860</v>
      </c>
      <c r="M18" s="403">
        <v>68180</v>
      </c>
      <c r="N18" s="402">
        <v>39040</v>
      </c>
      <c r="O18" s="223">
        <f t="shared" si="0"/>
        <v>774090</v>
      </c>
    </row>
    <row r="19" spans="1:15" x14ac:dyDescent="0.25">
      <c r="A19" s="73" t="s">
        <v>23</v>
      </c>
      <c r="B19" s="1" t="s">
        <v>24</v>
      </c>
      <c r="C19" s="403">
        <v>0</v>
      </c>
      <c r="D19" s="403">
        <v>0</v>
      </c>
      <c r="E19" s="402">
        <v>0</v>
      </c>
      <c r="F19" s="403">
        <v>0</v>
      </c>
      <c r="G19" s="403">
        <v>0</v>
      </c>
      <c r="H19" s="402">
        <v>0</v>
      </c>
      <c r="I19" s="403">
        <v>0</v>
      </c>
      <c r="J19" s="403">
        <v>0</v>
      </c>
      <c r="K19" s="404">
        <v>0</v>
      </c>
      <c r="L19" s="407">
        <v>0</v>
      </c>
      <c r="M19" s="403">
        <v>0</v>
      </c>
      <c r="N19" s="402">
        <v>0</v>
      </c>
      <c r="O19" s="223">
        <f t="shared" si="0"/>
        <v>0</v>
      </c>
    </row>
    <row r="20" spans="1:15" x14ac:dyDescent="0.25">
      <c r="A20" s="73" t="s">
        <v>25</v>
      </c>
      <c r="B20" s="1" t="s">
        <v>26</v>
      </c>
      <c r="C20" s="403">
        <v>3576</v>
      </c>
      <c r="D20" s="403">
        <v>8940</v>
      </c>
      <c r="E20" s="402">
        <v>1788</v>
      </c>
      <c r="F20" s="403">
        <v>2682</v>
      </c>
      <c r="G20" s="403">
        <v>894</v>
      </c>
      <c r="H20" s="402">
        <v>4470</v>
      </c>
      <c r="I20" s="403">
        <v>4470</v>
      </c>
      <c r="J20" s="403">
        <v>894</v>
      </c>
      <c r="K20" s="404">
        <v>1788</v>
      </c>
      <c r="L20" s="407">
        <v>20896.169999999998</v>
      </c>
      <c r="M20" s="403">
        <v>12651.79</v>
      </c>
      <c r="N20" s="402">
        <v>6036.94</v>
      </c>
      <c r="O20" s="223">
        <f t="shared" si="0"/>
        <v>69086.899999999994</v>
      </c>
    </row>
    <row r="21" spans="1:15" x14ac:dyDescent="0.25">
      <c r="A21" s="73" t="s">
        <v>326</v>
      </c>
      <c r="B21" s="1" t="s">
        <v>327</v>
      </c>
      <c r="C21" s="403">
        <v>20235</v>
      </c>
      <c r="D21" s="403">
        <v>21525</v>
      </c>
      <c r="E21" s="402">
        <v>19650</v>
      </c>
      <c r="F21" s="403">
        <v>1545</v>
      </c>
      <c r="G21" s="403">
        <v>29205</v>
      </c>
      <c r="H21" s="402">
        <v>0</v>
      </c>
      <c r="I21" s="403">
        <v>0</v>
      </c>
      <c r="J21" s="403">
        <v>12405</v>
      </c>
      <c r="K21" s="404">
        <v>33840</v>
      </c>
      <c r="L21" s="407">
        <v>81180</v>
      </c>
      <c r="M21" s="403">
        <v>14160</v>
      </c>
      <c r="N21" s="402">
        <v>39840</v>
      </c>
      <c r="O21" s="223">
        <f t="shared" si="0"/>
        <v>273585</v>
      </c>
    </row>
    <row r="22" spans="1:15" x14ac:dyDescent="0.25">
      <c r="A22" s="73" t="s">
        <v>27</v>
      </c>
      <c r="B22" s="1" t="s">
        <v>28</v>
      </c>
      <c r="C22" s="403">
        <v>0</v>
      </c>
      <c r="D22" s="403">
        <v>0</v>
      </c>
      <c r="E22" s="402">
        <v>0</v>
      </c>
      <c r="F22" s="403">
        <v>0</v>
      </c>
      <c r="G22" s="403">
        <v>0</v>
      </c>
      <c r="H22" s="402">
        <v>0</v>
      </c>
      <c r="I22" s="403">
        <v>0</v>
      </c>
      <c r="J22" s="403">
        <v>0</v>
      </c>
      <c r="K22" s="404">
        <v>0</v>
      </c>
      <c r="L22" s="407">
        <v>0</v>
      </c>
      <c r="M22" s="403">
        <v>0</v>
      </c>
      <c r="N22" s="402">
        <v>0</v>
      </c>
      <c r="O22" s="223">
        <f t="shared" si="0"/>
        <v>0</v>
      </c>
    </row>
    <row r="23" spans="1:15" x14ac:dyDescent="0.25">
      <c r="A23" s="73" t="s">
        <v>29</v>
      </c>
      <c r="B23" s="1" t="s">
        <v>30</v>
      </c>
      <c r="C23" s="403">
        <v>0</v>
      </c>
      <c r="D23" s="403">
        <v>0</v>
      </c>
      <c r="E23" s="402">
        <v>0</v>
      </c>
      <c r="F23" s="403">
        <v>0</v>
      </c>
      <c r="G23" s="403">
        <v>0</v>
      </c>
      <c r="H23" s="402">
        <v>0</v>
      </c>
      <c r="I23" s="403">
        <v>0</v>
      </c>
      <c r="J23" s="403">
        <v>0</v>
      </c>
      <c r="K23" s="404">
        <v>0</v>
      </c>
      <c r="L23" s="407">
        <v>0</v>
      </c>
      <c r="M23" s="403">
        <v>0</v>
      </c>
      <c r="N23" s="402">
        <v>0</v>
      </c>
      <c r="O23" s="223">
        <f t="shared" si="0"/>
        <v>0</v>
      </c>
    </row>
    <row r="24" spans="1:15" x14ac:dyDescent="0.25">
      <c r="A24" s="73" t="s">
        <v>31</v>
      </c>
      <c r="B24" s="1" t="s">
        <v>32</v>
      </c>
      <c r="C24" s="403">
        <v>85701.63</v>
      </c>
      <c r="D24" s="403">
        <v>79012.759999999995</v>
      </c>
      <c r="E24" s="402">
        <v>93847.12</v>
      </c>
      <c r="F24" s="403">
        <v>108168.94</v>
      </c>
      <c r="G24" s="403">
        <v>153554.76999999999</v>
      </c>
      <c r="H24" s="404">
        <v>84969.29</v>
      </c>
      <c r="I24" s="403">
        <v>88564.19</v>
      </c>
      <c r="J24" s="403">
        <v>110013.52</v>
      </c>
      <c r="K24" s="404">
        <v>34412.339999999997</v>
      </c>
      <c r="L24" s="407">
        <v>44137.29</v>
      </c>
      <c r="M24" s="403">
        <v>59877.93</v>
      </c>
      <c r="N24" s="402">
        <v>30488.22</v>
      </c>
      <c r="O24" s="223">
        <f t="shared" si="0"/>
        <v>972748</v>
      </c>
    </row>
    <row r="25" spans="1:15" x14ac:dyDescent="0.25">
      <c r="A25" s="73" t="s">
        <v>33</v>
      </c>
      <c r="B25" s="1" t="s">
        <v>34</v>
      </c>
      <c r="C25" s="403">
        <v>46077.08</v>
      </c>
      <c r="D25" s="403">
        <v>3392.13</v>
      </c>
      <c r="E25" s="402">
        <v>8568.25</v>
      </c>
      <c r="F25" s="403">
        <v>113279</v>
      </c>
      <c r="G25" s="403">
        <v>186734.13</v>
      </c>
      <c r="H25" s="404">
        <v>122668.99</v>
      </c>
      <c r="I25" s="403">
        <v>212357.73</v>
      </c>
      <c r="J25" s="403">
        <v>31682.57</v>
      </c>
      <c r="K25" s="404">
        <v>146931.72</v>
      </c>
      <c r="L25" s="407">
        <v>163837.42000000001</v>
      </c>
      <c r="M25" s="403">
        <v>207870.67</v>
      </c>
      <c r="N25" s="402">
        <v>64120.65</v>
      </c>
      <c r="O25" s="223">
        <f t="shared" si="0"/>
        <v>1307520.3399999999</v>
      </c>
    </row>
    <row r="26" spans="1:15" x14ac:dyDescent="0.25">
      <c r="A26" s="73" t="s">
        <v>35</v>
      </c>
      <c r="B26" s="1" t="s">
        <v>36</v>
      </c>
      <c r="C26" s="403">
        <v>345.52</v>
      </c>
      <c r="D26" s="403">
        <v>0</v>
      </c>
      <c r="E26" s="402">
        <v>0</v>
      </c>
      <c r="F26" s="403">
        <v>409.53</v>
      </c>
      <c r="G26" s="403">
        <v>328.6</v>
      </c>
      <c r="H26" s="404">
        <v>747.79</v>
      </c>
      <c r="I26" s="403">
        <v>728.59</v>
      </c>
      <c r="J26" s="403">
        <v>0</v>
      </c>
      <c r="K26" s="404">
        <v>0</v>
      </c>
      <c r="L26" s="407">
        <v>345.52</v>
      </c>
      <c r="M26" s="403">
        <v>440.52</v>
      </c>
      <c r="N26" s="402">
        <v>223.66</v>
      </c>
      <c r="O26" s="223">
        <f t="shared" si="0"/>
        <v>3569.73</v>
      </c>
    </row>
    <row r="27" spans="1:15" x14ac:dyDescent="0.25">
      <c r="A27" s="73" t="s">
        <v>37</v>
      </c>
      <c r="B27" s="1" t="s">
        <v>38</v>
      </c>
      <c r="C27" s="403">
        <v>0</v>
      </c>
      <c r="D27" s="72">
        <v>0</v>
      </c>
      <c r="E27" s="72">
        <v>0</v>
      </c>
      <c r="F27" s="403">
        <v>0</v>
      </c>
      <c r="G27" s="403">
        <v>0</v>
      </c>
      <c r="H27" s="404">
        <v>0</v>
      </c>
      <c r="I27" s="403">
        <v>0</v>
      </c>
      <c r="J27" s="403">
        <v>0</v>
      </c>
      <c r="K27" s="404">
        <v>0</v>
      </c>
      <c r="L27" s="407">
        <v>0</v>
      </c>
      <c r="M27" s="403">
        <v>0</v>
      </c>
      <c r="N27" s="403">
        <v>0</v>
      </c>
      <c r="O27" s="223">
        <f t="shared" si="0"/>
        <v>0</v>
      </c>
    </row>
    <row r="28" spans="1:15" x14ac:dyDescent="0.25">
      <c r="A28" s="73" t="s">
        <v>771</v>
      </c>
      <c r="B28" s="1" t="s">
        <v>40</v>
      </c>
      <c r="C28" s="403">
        <v>0</v>
      </c>
      <c r="D28" s="72">
        <v>0</v>
      </c>
      <c r="E28" s="72">
        <v>0</v>
      </c>
      <c r="F28" s="403">
        <v>0</v>
      </c>
      <c r="G28" s="403">
        <v>0</v>
      </c>
      <c r="H28" s="404">
        <v>0</v>
      </c>
      <c r="I28" s="403">
        <v>0</v>
      </c>
      <c r="J28" s="403">
        <v>0</v>
      </c>
      <c r="K28" s="404">
        <v>0</v>
      </c>
      <c r="L28" s="407">
        <v>0</v>
      </c>
      <c r="M28" s="403">
        <v>0</v>
      </c>
      <c r="N28" s="403">
        <v>34127.32</v>
      </c>
      <c r="O28" s="223">
        <f t="shared" si="0"/>
        <v>34127.32</v>
      </c>
    </row>
    <row r="29" spans="1:15" x14ac:dyDescent="0.25">
      <c r="A29" s="73" t="s">
        <v>41</v>
      </c>
      <c r="B29" s="1" t="s">
        <v>42</v>
      </c>
      <c r="C29" s="403">
        <v>0</v>
      </c>
      <c r="D29" s="72">
        <v>0</v>
      </c>
      <c r="E29" s="72">
        <v>0</v>
      </c>
      <c r="F29" s="403">
        <v>0</v>
      </c>
      <c r="G29" s="403">
        <v>0</v>
      </c>
      <c r="H29" s="404">
        <v>0</v>
      </c>
      <c r="I29" s="403">
        <v>0</v>
      </c>
      <c r="J29" s="403">
        <v>0</v>
      </c>
      <c r="K29" s="404">
        <v>0</v>
      </c>
      <c r="L29" s="407">
        <v>0</v>
      </c>
      <c r="M29" s="403">
        <v>0</v>
      </c>
      <c r="N29" s="403">
        <v>0</v>
      </c>
      <c r="O29" s="223">
        <f t="shared" si="0"/>
        <v>0</v>
      </c>
    </row>
    <row r="30" spans="1:15" x14ac:dyDescent="0.25">
      <c r="A30" s="73" t="s">
        <v>43</v>
      </c>
      <c r="B30" s="1" t="s">
        <v>44</v>
      </c>
      <c r="C30" s="403">
        <v>0</v>
      </c>
      <c r="D30" s="72">
        <v>0</v>
      </c>
      <c r="E30" s="72">
        <v>0</v>
      </c>
      <c r="F30" s="403">
        <v>0</v>
      </c>
      <c r="G30" s="403">
        <v>0</v>
      </c>
      <c r="H30" s="404">
        <v>0</v>
      </c>
      <c r="I30" s="403">
        <v>0</v>
      </c>
      <c r="J30" s="403">
        <v>0</v>
      </c>
      <c r="K30" s="404">
        <v>0</v>
      </c>
      <c r="L30" s="407">
        <v>0</v>
      </c>
      <c r="M30" s="403">
        <v>0</v>
      </c>
      <c r="N30" s="403">
        <v>0</v>
      </c>
      <c r="O30" s="223">
        <f t="shared" si="0"/>
        <v>0</v>
      </c>
    </row>
    <row r="31" spans="1:15" x14ac:dyDescent="0.25">
      <c r="A31" s="73" t="s">
        <v>45</v>
      </c>
      <c r="B31" s="1" t="s">
        <v>46</v>
      </c>
      <c r="C31" s="403">
        <v>109.16</v>
      </c>
      <c r="D31" s="403">
        <v>0</v>
      </c>
      <c r="E31" s="403">
        <v>0</v>
      </c>
      <c r="F31" s="403">
        <v>18.28</v>
      </c>
      <c r="G31" s="403">
        <v>0</v>
      </c>
      <c r="H31" s="404">
        <v>0</v>
      </c>
      <c r="I31" s="403">
        <v>0</v>
      </c>
      <c r="J31" s="403">
        <v>0</v>
      </c>
      <c r="K31" s="404">
        <v>40.17</v>
      </c>
      <c r="L31" s="407">
        <v>40.17</v>
      </c>
      <c r="M31" s="403">
        <v>0</v>
      </c>
      <c r="N31" s="403">
        <v>0</v>
      </c>
      <c r="O31" s="223">
        <f t="shared" si="0"/>
        <v>207.78000000000003</v>
      </c>
    </row>
    <row r="32" spans="1:15" x14ac:dyDescent="0.25">
      <c r="A32" s="73" t="s">
        <v>47</v>
      </c>
      <c r="B32" s="1" t="s">
        <v>48</v>
      </c>
      <c r="C32" s="403">
        <v>93523.81</v>
      </c>
      <c r="D32" s="403">
        <v>104413.01</v>
      </c>
      <c r="E32" s="404">
        <v>94441.17</v>
      </c>
      <c r="F32" s="403">
        <v>101325.3</v>
      </c>
      <c r="G32" s="403">
        <v>123275.4</v>
      </c>
      <c r="H32" s="404">
        <v>105304.93</v>
      </c>
      <c r="I32" s="403">
        <v>84567.32</v>
      </c>
      <c r="J32" s="403">
        <v>98594.02</v>
      </c>
      <c r="K32" s="404">
        <v>115711.92</v>
      </c>
      <c r="L32" s="407">
        <v>114810.76</v>
      </c>
      <c r="M32" s="403">
        <v>137806.49</v>
      </c>
      <c r="N32" s="403">
        <v>119071.63</v>
      </c>
      <c r="O32" s="223">
        <f t="shared" si="0"/>
        <v>1292845.7599999998</v>
      </c>
    </row>
    <row r="33" spans="1:212" x14ac:dyDescent="0.25">
      <c r="A33" s="489" t="s">
        <v>768</v>
      </c>
      <c r="B33" s="1" t="s">
        <v>765</v>
      </c>
      <c r="C33" s="403">
        <v>0</v>
      </c>
      <c r="D33" s="403">
        <v>0</v>
      </c>
      <c r="E33" s="404">
        <v>0</v>
      </c>
      <c r="F33" s="403">
        <v>0</v>
      </c>
      <c r="G33" s="403">
        <v>0</v>
      </c>
      <c r="H33" s="404">
        <v>0</v>
      </c>
      <c r="I33" s="403">
        <v>0</v>
      </c>
      <c r="J33" s="403">
        <v>0</v>
      </c>
      <c r="K33" s="404">
        <v>0</v>
      </c>
      <c r="L33" s="407">
        <v>0</v>
      </c>
      <c r="M33" s="403">
        <v>0</v>
      </c>
      <c r="N33" s="403">
        <v>0</v>
      </c>
      <c r="O33" s="223">
        <f t="shared" si="0"/>
        <v>0</v>
      </c>
    </row>
    <row r="34" spans="1:212" x14ac:dyDescent="0.25">
      <c r="A34" s="73" t="s">
        <v>49</v>
      </c>
      <c r="B34" s="1" t="s">
        <v>50</v>
      </c>
      <c r="C34" s="403">
        <v>4224.34</v>
      </c>
      <c r="D34" s="403">
        <v>5254.66</v>
      </c>
      <c r="E34" s="404">
        <v>3989.63</v>
      </c>
      <c r="F34" s="407">
        <v>6918.88</v>
      </c>
      <c r="G34" s="407">
        <v>7877.79</v>
      </c>
      <c r="H34" s="403">
        <v>6732.93</v>
      </c>
      <c r="I34" s="95">
        <v>11216.06</v>
      </c>
      <c r="J34" s="403">
        <v>10505.57</v>
      </c>
      <c r="K34" s="404">
        <v>7620.23</v>
      </c>
      <c r="L34" s="407">
        <v>7262.12</v>
      </c>
      <c r="M34" s="403">
        <v>7764.94</v>
      </c>
      <c r="N34" s="403">
        <v>7490.97</v>
      </c>
      <c r="O34" s="223">
        <f t="shared" si="0"/>
        <v>86858.12</v>
      </c>
      <c r="P34" s="482"/>
    </row>
    <row r="35" spans="1:212" x14ac:dyDescent="0.25">
      <c r="A35" s="73" t="s">
        <v>51</v>
      </c>
      <c r="B35" s="1" t="s">
        <v>52</v>
      </c>
      <c r="C35" s="403">
        <v>0</v>
      </c>
      <c r="D35" s="403">
        <v>0</v>
      </c>
      <c r="E35" s="404">
        <v>0</v>
      </c>
      <c r="F35" s="407">
        <v>0</v>
      </c>
      <c r="G35" s="407">
        <v>0</v>
      </c>
      <c r="H35" s="402">
        <v>0</v>
      </c>
      <c r="I35" s="95">
        <v>0</v>
      </c>
      <c r="J35" s="403">
        <v>0</v>
      </c>
      <c r="K35" s="404">
        <v>0</v>
      </c>
      <c r="L35" s="407">
        <v>0</v>
      </c>
      <c r="M35" s="403">
        <v>0</v>
      </c>
      <c r="N35" s="403">
        <v>0</v>
      </c>
      <c r="O35" s="223">
        <f t="shared" si="0"/>
        <v>0</v>
      </c>
    </row>
    <row r="36" spans="1:212" x14ac:dyDescent="0.25">
      <c r="A36" s="73" t="s">
        <v>53</v>
      </c>
      <c r="B36" s="1" t="s">
        <v>54</v>
      </c>
      <c r="C36" s="403">
        <v>0</v>
      </c>
      <c r="D36" s="403">
        <v>-82.89</v>
      </c>
      <c r="E36" s="404">
        <v>-183.17</v>
      </c>
      <c r="F36" s="407">
        <v>282.11</v>
      </c>
      <c r="G36" s="403">
        <v>0</v>
      </c>
      <c r="H36" s="402">
        <v>-87.58</v>
      </c>
      <c r="I36" s="95">
        <v>0</v>
      </c>
      <c r="J36" s="403">
        <v>0</v>
      </c>
      <c r="K36" s="404">
        <v>0</v>
      </c>
      <c r="L36" s="407">
        <v>0</v>
      </c>
      <c r="M36" s="403">
        <v>0</v>
      </c>
      <c r="N36" s="403">
        <v>0</v>
      </c>
      <c r="O36" s="223">
        <f t="shared" si="0"/>
        <v>-71.529999999999987</v>
      </c>
    </row>
    <row r="37" spans="1:212" x14ac:dyDescent="0.25">
      <c r="A37" s="73" t="s">
        <v>307</v>
      </c>
      <c r="B37" s="1" t="s">
        <v>55</v>
      </c>
      <c r="C37" s="403">
        <v>0</v>
      </c>
      <c r="D37" s="403">
        <v>329.02</v>
      </c>
      <c r="E37" s="404">
        <v>103.31</v>
      </c>
      <c r="F37" s="407">
        <v>0</v>
      </c>
      <c r="G37" s="403">
        <v>0</v>
      </c>
      <c r="H37" s="402">
        <v>0</v>
      </c>
      <c r="I37" s="95">
        <v>82.55</v>
      </c>
      <c r="J37" s="403">
        <v>244.94</v>
      </c>
      <c r="K37" s="404">
        <v>0</v>
      </c>
      <c r="L37" s="407">
        <v>222.23</v>
      </c>
      <c r="M37" s="403">
        <v>295.13</v>
      </c>
      <c r="N37" s="403">
        <v>215.02</v>
      </c>
      <c r="O37" s="223">
        <f t="shared" si="0"/>
        <v>1492.1999999999998</v>
      </c>
    </row>
    <row r="38" spans="1:212" x14ac:dyDescent="0.25">
      <c r="A38" s="73" t="s">
        <v>56</v>
      </c>
      <c r="B38" s="1" t="s">
        <v>57</v>
      </c>
      <c r="C38" s="403">
        <v>0</v>
      </c>
      <c r="D38" s="403">
        <v>0</v>
      </c>
      <c r="E38" s="404">
        <v>0</v>
      </c>
      <c r="F38" s="407">
        <v>35.81</v>
      </c>
      <c r="G38" s="407">
        <v>0</v>
      </c>
      <c r="H38" s="402">
        <v>0</v>
      </c>
      <c r="I38" s="95">
        <v>0</v>
      </c>
      <c r="J38" s="403">
        <v>0</v>
      </c>
      <c r="K38" s="404">
        <v>0</v>
      </c>
      <c r="L38" s="407">
        <v>0</v>
      </c>
      <c r="M38" s="403">
        <v>0</v>
      </c>
      <c r="N38" s="403">
        <v>0</v>
      </c>
      <c r="O38" s="223">
        <f t="shared" si="0"/>
        <v>35.81</v>
      </c>
    </row>
    <row r="39" spans="1:212" x14ac:dyDescent="0.25">
      <c r="A39" s="73" t="s">
        <v>58</v>
      </c>
      <c r="B39" s="1" t="s">
        <v>59</v>
      </c>
      <c r="C39" s="403">
        <v>1388.18</v>
      </c>
      <c r="D39" s="403">
        <v>1706.83</v>
      </c>
      <c r="E39" s="404">
        <v>1172.7</v>
      </c>
      <c r="F39" s="407">
        <v>1145</v>
      </c>
      <c r="G39" s="403">
        <v>1074.83</v>
      </c>
      <c r="H39" s="402">
        <v>490.1</v>
      </c>
      <c r="I39" s="95">
        <v>591.49</v>
      </c>
      <c r="J39" s="403">
        <v>541.97</v>
      </c>
      <c r="K39" s="404">
        <v>818.72</v>
      </c>
      <c r="L39" s="407">
        <v>1071.56</v>
      </c>
      <c r="M39" s="403">
        <v>620.64</v>
      </c>
      <c r="N39" s="403">
        <v>2184.7399999999998</v>
      </c>
      <c r="O39" s="223">
        <f t="shared" si="0"/>
        <v>12806.759999999998</v>
      </c>
    </row>
    <row r="40" spans="1:212" x14ac:dyDescent="0.25">
      <c r="A40" s="73" t="s">
        <v>60</v>
      </c>
      <c r="B40" s="1" t="s">
        <v>61</v>
      </c>
      <c r="C40" s="403">
        <v>1480.47</v>
      </c>
      <c r="D40" s="403">
        <v>1688.97</v>
      </c>
      <c r="E40" s="404">
        <v>1994.11</v>
      </c>
      <c r="F40" s="407">
        <v>1593.03</v>
      </c>
      <c r="G40" s="403">
        <v>2775.38</v>
      </c>
      <c r="H40" s="402">
        <v>1318.97</v>
      </c>
      <c r="I40" s="95">
        <v>2332.98</v>
      </c>
      <c r="J40" s="403">
        <v>2341.96</v>
      </c>
      <c r="K40" s="404">
        <v>3222.05</v>
      </c>
      <c r="L40" s="407">
        <v>3910.63</v>
      </c>
      <c r="M40" s="403">
        <v>3119.52</v>
      </c>
      <c r="N40" s="403">
        <v>4443.51</v>
      </c>
      <c r="O40" s="223">
        <f t="shared" si="0"/>
        <v>30221.58</v>
      </c>
    </row>
    <row r="41" spans="1:212" x14ac:dyDescent="0.25">
      <c r="A41" s="73" t="s">
        <v>62</v>
      </c>
      <c r="B41" s="1" t="s">
        <v>63</v>
      </c>
      <c r="C41" s="403">
        <v>0</v>
      </c>
      <c r="D41" s="403">
        <v>188.9</v>
      </c>
      <c r="E41" s="404">
        <v>348.05</v>
      </c>
      <c r="F41" s="407">
        <v>0</v>
      </c>
      <c r="G41" s="403">
        <v>1022.7</v>
      </c>
      <c r="H41" s="402">
        <v>170.17</v>
      </c>
      <c r="I41" s="95">
        <v>0</v>
      </c>
      <c r="J41" s="403">
        <v>338.01</v>
      </c>
      <c r="K41" s="404">
        <v>0</v>
      </c>
      <c r="L41" s="407">
        <v>110.1</v>
      </c>
      <c r="M41" s="403">
        <v>613.76</v>
      </c>
      <c r="N41" s="403">
        <v>0</v>
      </c>
      <c r="O41" s="223">
        <f t="shared" si="0"/>
        <v>2791.6899999999996</v>
      </c>
    </row>
    <row r="42" spans="1:212" x14ac:dyDescent="0.25">
      <c r="A42" s="73" t="s">
        <v>64</v>
      </c>
      <c r="B42" s="1" t="s">
        <v>65</v>
      </c>
      <c r="C42" s="403">
        <v>25331.13</v>
      </c>
      <c r="D42" s="403">
        <v>81173.56</v>
      </c>
      <c r="E42" s="404">
        <v>33466.949999999997</v>
      </c>
      <c r="F42" s="403">
        <v>22966.25</v>
      </c>
      <c r="G42" s="403">
        <v>41410.660000000003</v>
      </c>
      <c r="H42" s="403">
        <v>13673.27</v>
      </c>
      <c r="I42" s="403">
        <v>39356.44</v>
      </c>
      <c r="J42" s="403">
        <v>30113.54</v>
      </c>
      <c r="K42" s="404">
        <v>31912.76</v>
      </c>
      <c r="L42" s="407">
        <v>54612.75</v>
      </c>
      <c r="M42" s="403">
        <v>38413.839999999997</v>
      </c>
      <c r="N42" s="403">
        <v>41847.279999999999</v>
      </c>
      <c r="O42" s="223">
        <f t="shared" si="0"/>
        <v>454278.43000000005</v>
      </c>
    </row>
    <row r="43" spans="1:212" x14ac:dyDescent="0.25">
      <c r="A43" s="73" t="s">
        <v>66</v>
      </c>
      <c r="B43" s="1" t="s">
        <v>67</v>
      </c>
      <c r="C43" s="403">
        <v>0</v>
      </c>
      <c r="D43" s="72">
        <v>0</v>
      </c>
      <c r="E43" s="404">
        <v>0</v>
      </c>
      <c r="F43" s="403">
        <v>0</v>
      </c>
      <c r="G43" s="403">
        <v>0</v>
      </c>
      <c r="H43" s="403">
        <v>0</v>
      </c>
      <c r="I43" s="403">
        <v>0</v>
      </c>
      <c r="J43" s="403">
        <v>0</v>
      </c>
      <c r="K43" s="404">
        <v>0</v>
      </c>
      <c r="L43" s="407">
        <v>0</v>
      </c>
      <c r="M43" s="403">
        <v>0</v>
      </c>
      <c r="N43" s="403">
        <v>0</v>
      </c>
      <c r="O43" s="223">
        <f t="shared" si="0"/>
        <v>0</v>
      </c>
    </row>
    <row r="44" spans="1:212" x14ac:dyDescent="0.25">
      <c r="A44" s="73" t="s">
        <v>68</v>
      </c>
      <c r="B44" s="1" t="s">
        <v>69</v>
      </c>
      <c r="C44" s="403">
        <v>742351.33</v>
      </c>
      <c r="D44" s="72">
        <v>920116.77</v>
      </c>
      <c r="E44" s="404">
        <v>1079923.6000000001</v>
      </c>
      <c r="F44" s="403">
        <v>1312293.69</v>
      </c>
      <c r="G44" s="403">
        <v>1636722.08</v>
      </c>
      <c r="H44" s="404">
        <v>1512569.69</v>
      </c>
      <c r="I44" s="403">
        <v>1539862.51</v>
      </c>
      <c r="J44" s="403">
        <v>1153114.97</v>
      </c>
      <c r="K44" s="404">
        <v>1464152.78</v>
      </c>
      <c r="L44" s="407">
        <v>1656117.48</v>
      </c>
      <c r="M44" s="403">
        <v>1758170.17</v>
      </c>
      <c r="N44" s="403">
        <v>1155138.92</v>
      </c>
      <c r="O44" s="223">
        <f t="shared" si="0"/>
        <v>15930533.99</v>
      </c>
    </row>
    <row r="45" spans="1:212" x14ac:dyDescent="0.25">
      <c r="A45" s="2" t="s">
        <v>70</v>
      </c>
      <c r="B45" s="1" t="s">
        <v>71</v>
      </c>
      <c r="C45" s="414">
        <v>0</v>
      </c>
      <c r="D45" s="72">
        <v>0</v>
      </c>
      <c r="E45" s="404">
        <v>0</v>
      </c>
      <c r="F45" s="403">
        <v>0</v>
      </c>
      <c r="G45" s="403">
        <v>0</v>
      </c>
      <c r="H45" s="402">
        <v>0</v>
      </c>
      <c r="I45" s="403">
        <v>0</v>
      </c>
      <c r="J45" s="403">
        <v>0</v>
      </c>
      <c r="K45" s="404">
        <v>0</v>
      </c>
      <c r="L45" s="407">
        <v>0</v>
      </c>
      <c r="M45" s="403">
        <v>0</v>
      </c>
      <c r="N45" s="403">
        <v>0</v>
      </c>
      <c r="O45" s="223">
        <f t="shared" si="0"/>
        <v>0</v>
      </c>
      <c r="P45" s="475"/>
      <c r="Q45" s="475"/>
      <c r="R45" s="475"/>
      <c r="S45" s="475"/>
      <c r="T45" s="475"/>
      <c r="U45" s="475"/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  <c r="DJ45" s="475"/>
      <c r="DK45" s="475"/>
      <c r="DL45" s="475"/>
      <c r="DM45" s="475"/>
      <c r="DN45" s="475"/>
      <c r="DO45" s="475"/>
      <c r="DP45" s="475"/>
      <c r="DQ45" s="475"/>
      <c r="DR45" s="475"/>
      <c r="DS45" s="475"/>
      <c r="DT45" s="475"/>
      <c r="DU45" s="475"/>
      <c r="DV45" s="475"/>
      <c r="DW45" s="475"/>
      <c r="DX45" s="475"/>
      <c r="DY45" s="475"/>
      <c r="DZ45" s="475"/>
      <c r="EA45" s="475"/>
      <c r="EB45" s="475"/>
      <c r="EC45" s="475"/>
      <c r="ED45" s="475"/>
      <c r="EE45" s="475"/>
      <c r="EF45" s="475"/>
      <c r="EG45" s="475"/>
      <c r="EH45" s="475"/>
      <c r="EI45" s="475"/>
      <c r="EJ45" s="475"/>
      <c r="EK45" s="475"/>
      <c r="EL45" s="475"/>
    </row>
    <row r="46" spans="1:212" s="113" customFormat="1" x14ac:dyDescent="0.25">
      <c r="A46" s="449" t="s">
        <v>72</v>
      </c>
      <c r="B46" s="394" t="s">
        <v>73</v>
      </c>
      <c r="C46" s="561">
        <v>0</v>
      </c>
      <c r="D46" s="561">
        <v>0</v>
      </c>
      <c r="E46" s="561">
        <v>0</v>
      </c>
      <c r="F46" s="561">
        <v>0</v>
      </c>
      <c r="G46" s="561">
        <v>0</v>
      </c>
      <c r="H46" s="561">
        <v>0</v>
      </c>
      <c r="I46" s="561">
        <v>0</v>
      </c>
      <c r="J46" s="561">
        <v>0</v>
      </c>
      <c r="K46" s="450">
        <v>0</v>
      </c>
      <c r="L46" s="561">
        <v>0</v>
      </c>
      <c r="M46" s="514">
        <v>0</v>
      </c>
      <c r="N46" s="461">
        <v>0</v>
      </c>
      <c r="O46" s="223">
        <f t="shared" si="0"/>
        <v>0</v>
      </c>
      <c r="P46" s="475"/>
      <c r="Q46" s="475"/>
      <c r="R46" s="475"/>
      <c r="S46" s="475"/>
      <c r="T46" s="475"/>
      <c r="U46" s="475"/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  <c r="DJ46" s="475"/>
      <c r="DK46" s="475"/>
      <c r="DL46" s="475"/>
      <c r="DM46" s="475"/>
      <c r="DN46" s="475"/>
      <c r="DO46" s="475"/>
      <c r="DP46" s="475"/>
      <c r="DQ46" s="475"/>
      <c r="DR46" s="475"/>
      <c r="DS46" s="475"/>
      <c r="DT46" s="475"/>
      <c r="DU46" s="475"/>
      <c r="DV46" s="475"/>
      <c r="DW46" s="475"/>
      <c r="DX46" s="475"/>
      <c r="DY46" s="475"/>
      <c r="DZ46" s="475"/>
      <c r="EA46" s="475"/>
      <c r="EB46" s="475"/>
      <c r="EC46" s="475"/>
      <c r="ED46" s="475"/>
      <c r="EE46" s="475"/>
      <c r="EF46" s="475"/>
      <c r="EG46" s="475"/>
      <c r="EH46" s="475"/>
      <c r="EI46" s="475"/>
      <c r="EJ46" s="475"/>
      <c r="EK46" s="475"/>
      <c r="EL46" s="475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</row>
    <row r="47" spans="1:212" x14ac:dyDescent="0.25">
      <c r="A47" s="73" t="s">
        <v>74</v>
      </c>
      <c r="B47" s="1" t="s">
        <v>75</v>
      </c>
      <c r="C47" s="403">
        <v>901.64</v>
      </c>
      <c r="D47" s="72">
        <v>812.3</v>
      </c>
      <c r="E47" s="404">
        <v>1227.1600000000001</v>
      </c>
      <c r="F47" s="403">
        <v>6690.24</v>
      </c>
      <c r="G47" s="403">
        <v>1600.41</v>
      </c>
      <c r="H47" s="404">
        <v>599.1</v>
      </c>
      <c r="I47" s="403">
        <v>1684.98</v>
      </c>
      <c r="J47" s="403">
        <v>2431.0100000000002</v>
      </c>
      <c r="K47" s="404">
        <v>1044.19</v>
      </c>
      <c r="L47" s="407">
        <v>1312.11</v>
      </c>
      <c r="M47" s="403">
        <v>846.4</v>
      </c>
      <c r="N47" s="403">
        <v>1085.7</v>
      </c>
      <c r="O47" s="223">
        <f t="shared" si="0"/>
        <v>20235.240000000002</v>
      </c>
      <c r="P47" s="475"/>
      <c r="Q47" s="475"/>
      <c r="R47" s="475"/>
      <c r="S47" s="475"/>
      <c r="T47" s="475"/>
      <c r="U47" s="475"/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  <c r="DJ47" s="475"/>
      <c r="DK47" s="475"/>
      <c r="DL47" s="475"/>
      <c r="DM47" s="475"/>
      <c r="DN47" s="475"/>
      <c r="DO47" s="475"/>
      <c r="DP47" s="475"/>
      <c r="DQ47" s="475"/>
      <c r="DR47" s="475"/>
      <c r="DS47" s="475"/>
      <c r="DT47" s="475"/>
      <c r="DU47" s="475"/>
      <c r="DV47" s="475"/>
      <c r="DW47" s="475"/>
      <c r="DX47" s="475"/>
      <c r="DY47" s="475"/>
      <c r="DZ47" s="475"/>
      <c r="EA47" s="475"/>
      <c r="EB47" s="475"/>
      <c r="EC47" s="475"/>
      <c r="ED47" s="475"/>
      <c r="EE47" s="475"/>
      <c r="EF47" s="475"/>
      <c r="EG47" s="475"/>
      <c r="EH47" s="475"/>
      <c r="EI47" s="475"/>
      <c r="EJ47" s="475"/>
      <c r="EK47" s="475"/>
      <c r="EL47" s="475"/>
    </row>
    <row r="48" spans="1:212" x14ac:dyDescent="0.25">
      <c r="A48" s="73" t="s">
        <v>76</v>
      </c>
      <c r="B48" s="1" t="s">
        <v>77</v>
      </c>
      <c r="C48" s="403">
        <v>764763.88</v>
      </c>
      <c r="D48" s="72">
        <v>993325.91</v>
      </c>
      <c r="E48" s="404">
        <v>1065536.8700000001</v>
      </c>
      <c r="F48" s="403">
        <v>1227898.1000000001</v>
      </c>
      <c r="G48" s="403">
        <v>1494333.52</v>
      </c>
      <c r="H48" s="404">
        <v>1542974.7</v>
      </c>
      <c r="I48" s="403">
        <v>1474463.36</v>
      </c>
      <c r="J48" s="403">
        <v>1065586.9099999999</v>
      </c>
      <c r="K48" s="404">
        <v>1433013.98</v>
      </c>
      <c r="L48" s="407">
        <v>1531589.6</v>
      </c>
      <c r="M48" s="403">
        <v>1600651.28</v>
      </c>
      <c r="N48" s="403">
        <v>1272515.1100000001</v>
      </c>
      <c r="O48" s="223">
        <f t="shared" si="0"/>
        <v>15466653.219999999</v>
      </c>
      <c r="P48" s="475"/>
      <c r="Q48" s="475"/>
      <c r="R48" s="475"/>
      <c r="S48" s="475"/>
      <c r="T48" s="475"/>
      <c r="U48" s="475"/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  <c r="DJ48" s="475"/>
      <c r="DK48" s="475"/>
      <c r="DL48" s="475"/>
      <c r="DM48" s="475"/>
      <c r="DN48" s="475"/>
      <c r="DO48" s="475"/>
      <c r="DP48" s="475"/>
      <c r="DQ48" s="475"/>
      <c r="DR48" s="475"/>
      <c r="DS48" s="475"/>
      <c r="DT48" s="475"/>
      <c r="DU48" s="475"/>
      <c r="DV48" s="475"/>
      <c r="DW48" s="475"/>
      <c r="DX48" s="475"/>
      <c r="DY48" s="475"/>
      <c r="DZ48" s="475"/>
      <c r="EA48" s="475"/>
      <c r="EB48" s="475"/>
      <c r="EC48" s="475"/>
      <c r="ED48" s="475"/>
      <c r="EE48" s="475"/>
      <c r="EF48" s="475"/>
      <c r="EG48" s="475"/>
      <c r="EH48" s="475"/>
      <c r="EI48" s="475"/>
      <c r="EJ48" s="475"/>
      <c r="EK48" s="475"/>
      <c r="EL48" s="475"/>
    </row>
    <row r="49" spans="1:212" s="113" customFormat="1" x14ac:dyDescent="0.25">
      <c r="A49" s="395" t="s">
        <v>78</v>
      </c>
      <c r="B49" s="394" t="s">
        <v>79</v>
      </c>
      <c r="C49" s="561">
        <v>0</v>
      </c>
      <c r="D49" s="561">
        <v>0</v>
      </c>
      <c r="E49" s="577">
        <v>0</v>
      </c>
      <c r="F49" s="578">
        <v>0</v>
      </c>
      <c r="G49" s="579">
        <v>0</v>
      </c>
      <c r="H49" s="99">
        <v>0</v>
      </c>
      <c r="I49" s="315">
        <v>0</v>
      </c>
      <c r="J49" s="458">
        <v>0</v>
      </c>
      <c r="K49" s="315">
        <v>0</v>
      </c>
      <c r="L49" s="99">
        <v>0</v>
      </c>
      <c r="M49" s="561">
        <v>0</v>
      </c>
      <c r="N49" s="383">
        <v>0</v>
      </c>
      <c r="O49" s="223">
        <f t="shared" si="0"/>
        <v>0</v>
      </c>
      <c r="P49" s="475"/>
      <c r="Q49" s="475"/>
      <c r="R49" s="475"/>
      <c r="S49" s="475"/>
      <c r="T49" s="475"/>
      <c r="U49" s="475"/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  <c r="DJ49" s="475"/>
      <c r="DK49" s="475"/>
      <c r="DL49" s="475"/>
      <c r="DM49" s="475"/>
      <c r="DN49" s="475"/>
      <c r="DO49" s="475"/>
      <c r="DP49" s="475"/>
      <c r="DQ49" s="475"/>
      <c r="DR49" s="475"/>
      <c r="DS49" s="475"/>
      <c r="DT49" s="475"/>
      <c r="DU49" s="475"/>
      <c r="DV49" s="475"/>
      <c r="DW49" s="475"/>
      <c r="DX49" s="475"/>
      <c r="DY49" s="475"/>
      <c r="DZ49" s="475"/>
      <c r="EA49" s="475"/>
      <c r="EB49" s="475"/>
      <c r="EC49" s="475"/>
      <c r="ED49" s="475"/>
      <c r="EE49" s="475"/>
      <c r="EF49" s="475"/>
      <c r="EG49" s="475"/>
      <c r="EH49" s="475"/>
      <c r="EI49" s="475"/>
      <c r="EJ49" s="475"/>
      <c r="EK49" s="475"/>
      <c r="EL49" s="475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</row>
    <row r="50" spans="1:212" x14ac:dyDescent="0.25">
      <c r="A50" s="73" t="s">
        <v>80</v>
      </c>
      <c r="B50" s="1" t="s">
        <v>81</v>
      </c>
      <c r="C50" s="414">
        <v>0</v>
      </c>
      <c r="D50" s="72">
        <v>0</v>
      </c>
      <c r="E50" s="72">
        <v>0</v>
      </c>
      <c r="F50" s="404">
        <v>0</v>
      </c>
      <c r="G50" s="404">
        <v>0</v>
      </c>
      <c r="H50" s="72">
        <v>0</v>
      </c>
      <c r="I50" s="95">
        <v>0</v>
      </c>
      <c r="J50" s="403">
        <v>0</v>
      </c>
      <c r="K50" s="404">
        <v>0</v>
      </c>
      <c r="L50" s="407">
        <v>0</v>
      </c>
      <c r="M50" s="403">
        <v>0</v>
      </c>
      <c r="N50" s="403">
        <v>0</v>
      </c>
      <c r="O50" s="223">
        <f t="shared" si="0"/>
        <v>0</v>
      </c>
      <c r="P50" s="475"/>
      <c r="Q50" s="475"/>
      <c r="R50" s="475"/>
      <c r="S50" s="475"/>
      <c r="T50" s="475"/>
      <c r="U50" s="475"/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  <c r="DJ50" s="475"/>
      <c r="DK50" s="475"/>
      <c r="DL50" s="475"/>
      <c r="DM50" s="475"/>
      <c r="DN50" s="475"/>
      <c r="DO50" s="475"/>
      <c r="DP50" s="475"/>
      <c r="DQ50" s="475"/>
      <c r="DR50" s="475"/>
      <c r="DS50" s="475"/>
      <c r="DT50" s="475"/>
      <c r="DU50" s="475"/>
      <c r="DV50" s="475"/>
      <c r="DW50" s="475"/>
      <c r="DX50" s="475"/>
      <c r="DY50" s="475"/>
      <c r="DZ50" s="475"/>
      <c r="EA50" s="475"/>
      <c r="EB50" s="475"/>
      <c r="EC50" s="475"/>
      <c r="ED50" s="475"/>
      <c r="EE50" s="475"/>
      <c r="EF50" s="475"/>
      <c r="EG50" s="475"/>
      <c r="EH50" s="475"/>
      <c r="EI50" s="475"/>
      <c r="EJ50" s="475"/>
      <c r="EK50" s="475"/>
      <c r="EL50" s="475"/>
    </row>
    <row r="51" spans="1:212" x14ac:dyDescent="0.25">
      <c r="A51" s="73" t="s">
        <v>82</v>
      </c>
      <c r="B51" s="1" t="s">
        <v>83</v>
      </c>
      <c r="C51" s="414">
        <v>0</v>
      </c>
      <c r="D51" s="72">
        <v>0</v>
      </c>
      <c r="E51" s="72">
        <v>0</v>
      </c>
      <c r="F51" s="404">
        <v>0</v>
      </c>
      <c r="G51" s="404">
        <v>0</v>
      </c>
      <c r="H51" s="72">
        <v>0</v>
      </c>
      <c r="I51" s="95">
        <v>0</v>
      </c>
      <c r="J51" s="403">
        <v>0</v>
      </c>
      <c r="K51" s="404">
        <v>0</v>
      </c>
      <c r="L51" s="407">
        <v>0</v>
      </c>
      <c r="M51" s="403">
        <v>0</v>
      </c>
      <c r="N51" s="403">
        <v>0</v>
      </c>
      <c r="O51" s="223">
        <f t="shared" si="0"/>
        <v>0</v>
      </c>
      <c r="P51" s="475"/>
      <c r="Q51" s="475"/>
      <c r="R51" s="475"/>
      <c r="S51" s="475"/>
      <c r="T51" s="475"/>
      <c r="U51" s="475"/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  <c r="DJ51" s="475"/>
      <c r="DK51" s="475"/>
      <c r="DL51" s="475"/>
      <c r="DM51" s="475"/>
      <c r="DN51" s="475"/>
      <c r="DO51" s="475"/>
      <c r="DP51" s="475"/>
      <c r="DQ51" s="475"/>
      <c r="DR51" s="475"/>
      <c r="DS51" s="475"/>
      <c r="DT51" s="475"/>
      <c r="DU51" s="475"/>
      <c r="DV51" s="475"/>
      <c r="DW51" s="475"/>
      <c r="DX51" s="475"/>
      <c r="DY51" s="475"/>
      <c r="DZ51" s="475"/>
      <c r="EA51" s="475"/>
      <c r="EB51" s="475"/>
      <c r="EC51" s="475"/>
      <c r="ED51" s="475"/>
      <c r="EE51" s="475"/>
      <c r="EF51" s="475"/>
      <c r="EG51" s="475"/>
      <c r="EH51" s="475"/>
      <c r="EI51" s="475"/>
      <c r="EJ51" s="475"/>
      <c r="EK51" s="475"/>
      <c r="EL51" s="475"/>
    </row>
    <row r="52" spans="1:212" x14ac:dyDescent="0.25">
      <c r="A52" s="73" t="s">
        <v>84</v>
      </c>
      <c r="B52" s="1" t="s">
        <v>85</v>
      </c>
      <c r="C52" s="403">
        <v>12351.39</v>
      </c>
      <c r="D52" s="403">
        <v>16610.25</v>
      </c>
      <c r="E52" s="403">
        <v>10240.620000000001</v>
      </c>
      <c r="F52" s="404">
        <v>12670.42</v>
      </c>
      <c r="G52" s="403">
        <v>27703.85</v>
      </c>
      <c r="H52" s="72">
        <v>14294.2</v>
      </c>
      <c r="I52" s="403">
        <v>21589.34</v>
      </c>
      <c r="J52" s="403">
        <v>16733.93</v>
      </c>
      <c r="K52" s="404">
        <v>19415.5</v>
      </c>
      <c r="L52" s="407">
        <v>20905.03</v>
      </c>
      <c r="M52" s="72">
        <v>22641.13</v>
      </c>
      <c r="N52" s="403">
        <v>19303.2</v>
      </c>
      <c r="O52" s="223">
        <f t="shared" si="0"/>
        <v>214458.86000000002</v>
      </c>
      <c r="P52" s="475"/>
      <c r="Q52" s="475"/>
      <c r="R52" s="475"/>
      <c r="S52" s="475"/>
      <c r="T52" s="475"/>
      <c r="U52" s="475"/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  <c r="DJ52" s="475"/>
      <c r="DK52" s="475"/>
      <c r="DL52" s="475"/>
      <c r="DM52" s="475"/>
      <c r="DN52" s="475"/>
      <c r="DO52" s="475"/>
      <c r="DP52" s="475"/>
      <c r="DQ52" s="475"/>
      <c r="DR52" s="475"/>
      <c r="DS52" s="475"/>
      <c r="DT52" s="475"/>
      <c r="DU52" s="475"/>
      <c r="DV52" s="475"/>
      <c r="DW52" s="475"/>
      <c r="DX52" s="475"/>
      <c r="DY52" s="475"/>
      <c r="DZ52" s="475"/>
      <c r="EA52" s="475"/>
      <c r="EB52" s="475"/>
      <c r="EC52" s="475"/>
      <c r="ED52" s="475"/>
      <c r="EE52" s="475"/>
      <c r="EF52" s="475"/>
      <c r="EG52" s="475"/>
      <c r="EH52" s="475"/>
      <c r="EI52" s="475"/>
      <c r="EJ52" s="475"/>
      <c r="EK52" s="475"/>
      <c r="EL52" s="475"/>
    </row>
    <row r="53" spans="1:212" x14ac:dyDescent="0.25">
      <c r="A53" s="73" t="s">
        <v>86</v>
      </c>
      <c r="B53" s="1" t="s">
        <v>87</v>
      </c>
      <c r="C53" s="403">
        <v>19931.48</v>
      </c>
      <c r="D53" s="403">
        <v>4034.97</v>
      </c>
      <c r="E53" s="404">
        <v>619.58000000000004</v>
      </c>
      <c r="F53" s="404">
        <v>178.27</v>
      </c>
      <c r="G53" s="403">
        <v>89.09</v>
      </c>
      <c r="H53" s="404">
        <v>4780</v>
      </c>
      <c r="I53" s="403">
        <v>1740.19</v>
      </c>
      <c r="J53" s="403">
        <v>963.88</v>
      </c>
      <c r="K53" s="404">
        <v>10860.4</v>
      </c>
      <c r="L53" s="407">
        <v>577.80999999999995</v>
      </c>
      <c r="M53" s="72">
        <v>1082.75</v>
      </c>
      <c r="N53" s="403">
        <v>4788.62</v>
      </c>
      <c r="O53" s="223">
        <f t="shared" si="0"/>
        <v>49647.040000000001</v>
      </c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  <c r="DJ53" s="475"/>
      <c r="DK53" s="475"/>
      <c r="DL53" s="475"/>
      <c r="DM53" s="475"/>
      <c r="DN53" s="475"/>
      <c r="DO53" s="475"/>
      <c r="DP53" s="475"/>
      <c r="DQ53" s="475"/>
      <c r="DR53" s="475"/>
      <c r="DS53" s="475"/>
      <c r="DT53" s="475"/>
      <c r="DU53" s="475"/>
      <c r="DV53" s="475"/>
      <c r="DW53" s="475"/>
      <c r="DX53" s="475"/>
      <c r="DY53" s="475"/>
      <c r="DZ53" s="475"/>
      <c r="EA53" s="475"/>
      <c r="EB53" s="475"/>
      <c r="EC53" s="475"/>
      <c r="ED53" s="475"/>
      <c r="EE53" s="475"/>
      <c r="EF53" s="475"/>
      <c r="EG53" s="475"/>
      <c r="EH53" s="475"/>
      <c r="EI53" s="475"/>
      <c r="EJ53" s="475"/>
      <c r="EK53" s="475"/>
      <c r="EL53" s="475"/>
    </row>
    <row r="54" spans="1:212" x14ac:dyDescent="0.25">
      <c r="A54" s="73" t="s">
        <v>88</v>
      </c>
      <c r="B54" s="1" t="s">
        <v>89</v>
      </c>
      <c r="C54" s="403">
        <v>217823.11</v>
      </c>
      <c r="D54" s="403">
        <v>444802.76</v>
      </c>
      <c r="E54" s="404">
        <v>358297.04</v>
      </c>
      <c r="F54" s="403">
        <v>288179.98</v>
      </c>
      <c r="G54" s="403">
        <v>288863.93</v>
      </c>
      <c r="H54" s="404">
        <v>210406.28</v>
      </c>
      <c r="I54" s="403">
        <v>194522.09</v>
      </c>
      <c r="J54" s="403">
        <v>172384.45</v>
      </c>
      <c r="K54" s="404">
        <v>240063.68</v>
      </c>
      <c r="L54" s="407">
        <v>252578.6</v>
      </c>
      <c r="M54" s="72">
        <v>311020.93</v>
      </c>
      <c r="N54" s="403">
        <v>227571.44</v>
      </c>
      <c r="O54" s="223">
        <f t="shared" si="0"/>
        <v>3206514.2900000005</v>
      </c>
    </row>
    <row r="55" spans="1:212" x14ac:dyDescent="0.25">
      <c r="A55" s="73" t="s">
        <v>90</v>
      </c>
      <c r="B55" s="1" t="s">
        <v>91</v>
      </c>
      <c r="C55" s="403">
        <v>0</v>
      </c>
      <c r="D55" s="403">
        <v>0</v>
      </c>
      <c r="E55" s="404">
        <v>0</v>
      </c>
      <c r="F55" s="403">
        <v>0</v>
      </c>
      <c r="G55" s="403">
        <v>0</v>
      </c>
      <c r="H55" s="404">
        <v>0</v>
      </c>
      <c r="I55" s="403">
        <v>0</v>
      </c>
      <c r="J55" s="403">
        <v>0</v>
      </c>
      <c r="K55" s="404">
        <v>0</v>
      </c>
      <c r="L55" s="407">
        <v>0</v>
      </c>
      <c r="M55" s="403">
        <v>0</v>
      </c>
      <c r="N55" s="403">
        <v>0</v>
      </c>
      <c r="O55" s="223">
        <f t="shared" si="0"/>
        <v>0</v>
      </c>
    </row>
    <row r="56" spans="1:212" x14ac:dyDescent="0.25">
      <c r="A56" s="73" t="s">
        <v>92</v>
      </c>
      <c r="B56" s="1" t="s">
        <v>93</v>
      </c>
      <c r="C56" s="403">
        <v>0</v>
      </c>
      <c r="D56" s="403">
        <v>0</v>
      </c>
      <c r="E56" s="404">
        <v>0</v>
      </c>
      <c r="F56" s="403">
        <v>0</v>
      </c>
      <c r="G56" s="403">
        <v>0</v>
      </c>
      <c r="H56" s="404">
        <v>0</v>
      </c>
      <c r="I56" s="403">
        <v>0</v>
      </c>
      <c r="J56" s="403">
        <v>0</v>
      </c>
      <c r="K56" s="404">
        <v>0</v>
      </c>
      <c r="L56" s="407">
        <v>425.92</v>
      </c>
      <c r="M56" s="403">
        <v>851.84</v>
      </c>
      <c r="N56" s="403">
        <v>851.84</v>
      </c>
      <c r="O56" s="223">
        <f t="shared" si="0"/>
        <v>2129.6</v>
      </c>
    </row>
    <row r="57" spans="1:212" x14ac:dyDescent="0.25">
      <c r="A57" s="73" t="s">
        <v>94</v>
      </c>
      <c r="B57" s="1" t="s">
        <v>95</v>
      </c>
      <c r="C57" s="403">
        <v>155345.69</v>
      </c>
      <c r="D57" s="403">
        <v>205775.53</v>
      </c>
      <c r="E57" s="404">
        <v>155365.20000000001</v>
      </c>
      <c r="F57" s="403">
        <v>152493.04999999999</v>
      </c>
      <c r="G57" s="403">
        <v>214084.92</v>
      </c>
      <c r="H57" s="404">
        <v>184601.62</v>
      </c>
      <c r="I57" s="403">
        <v>277397.28999999998</v>
      </c>
      <c r="J57" s="403">
        <v>246909.55</v>
      </c>
      <c r="K57" s="404">
        <v>277596.75</v>
      </c>
      <c r="L57" s="407">
        <v>238165.65</v>
      </c>
      <c r="M57" s="403">
        <v>307847.59000000003</v>
      </c>
      <c r="N57" s="403">
        <v>263175.61</v>
      </c>
      <c r="O57" s="223">
        <f t="shared" si="0"/>
        <v>2678758.4499999997</v>
      </c>
    </row>
    <row r="58" spans="1:212" x14ac:dyDescent="0.25">
      <c r="A58" s="73" t="s">
        <v>96</v>
      </c>
      <c r="B58" s="1" t="s">
        <v>97</v>
      </c>
      <c r="C58" s="403">
        <v>5598.4</v>
      </c>
      <c r="D58" s="403">
        <v>6489</v>
      </c>
      <c r="E58" s="404">
        <v>5177.3999999999996</v>
      </c>
      <c r="F58" s="403">
        <v>5836.4</v>
      </c>
      <c r="G58" s="403">
        <v>6489</v>
      </c>
      <c r="H58" s="404">
        <v>4055.8</v>
      </c>
      <c r="I58" s="403">
        <v>8122.6</v>
      </c>
      <c r="J58" s="403">
        <v>7858.84</v>
      </c>
      <c r="K58" s="404">
        <v>7437.84</v>
      </c>
      <c r="L58" s="407">
        <v>3285.04</v>
      </c>
      <c r="M58" s="403">
        <v>3407.36</v>
      </c>
      <c r="N58" s="403">
        <v>2555.52</v>
      </c>
      <c r="O58" s="223">
        <f t="shared" si="0"/>
        <v>66313.2</v>
      </c>
    </row>
    <row r="59" spans="1:212" x14ac:dyDescent="0.25">
      <c r="A59" s="73" t="s">
        <v>98</v>
      </c>
      <c r="B59" s="1" t="s">
        <v>99</v>
      </c>
      <c r="C59" s="403">
        <v>266471.34999999998</v>
      </c>
      <c r="D59" s="403">
        <v>374968.59</v>
      </c>
      <c r="E59" s="404">
        <v>309488.13</v>
      </c>
      <c r="F59" s="403">
        <v>338330.17</v>
      </c>
      <c r="G59" s="403">
        <v>408786.89</v>
      </c>
      <c r="H59" s="404">
        <v>360685.73</v>
      </c>
      <c r="I59" s="403">
        <v>500225.04</v>
      </c>
      <c r="J59" s="403">
        <v>386718.74</v>
      </c>
      <c r="K59" s="404">
        <v>470777.39</v>
      </c>
      <c r="L59" s="407">
        <v>459507</v>
      </c>
      <c r="M59" s="403">
        <v>542233.06000000006</v>
      </c>
      <c r="N59" s="403">
        <v>492544.35</v>
      </c>
      <c r="O59" s="223">
        <f t="shared" si="0"/>
        <v>4910736.4399999995</v>
      </c>
    </row>
    <row r="60" spans="1:212" x14ac:dyDescent="0.25">
      <c r="A60" s="73" t="s">
        <v>100</v>
      </c>
      <c r="B60" s="1" t="s">
        <v>101</v>
      </c>
      <c r="C60" s="403">
        <v>276.64</v>
      </c>
      <c r="D60" s="403">
        <v>232.66</v>
      </c>
      <c r="E60" s="404">
        <v>-35.590000000000003</v>
      </c>
      <c r="F60" s="403">
        <v>-49.53</v>
      </c>
      <c r="G60" s="403">
        <v>67.64</v>
      </c>
      <c r="H60" s="404">
        <v>267.52</v>
      </c>
      <c r="I60" s="403">
        <v>269.04000000000002</v>
      </c>
      <c r="J60" s="403">
        <v>0</v>
      </c>
      <c r="K60" s="404">
        <v>366.32</v>
      </c>
      <c r="L60" s="407">
        <v>258.39999999999998</v>
      </c>
      <c r="M60" s="403">
        <v>408.88</v>
      </c>
      <c r="N60" s="403">
        <v>0</v>
      </c>
      <c r="O60" s="223">
        <f t="shared" si="0"/>
        <v>2061.98</v>
      </c>
    </row>
    <row r="61" spans="1:212" x14ac:dyDescent="0.25">
      <c r="A61" s="73" t="s">
        <v>102</v>
      </c>
      <c r="B61" s="1" t="s">
        <v>103</v>
      </c>
      <c r="C61" s="403">
        <v>0</v>
      </c>
      <c r="D61" s="403">
        <v>0</v>
      </c>
      <c r="E61" s="404">
        <v>0</v>
      </c>
      <c r="F61" s="403">
        <v>0</v>
      </c>
      <c r="G61" s="403">
        <v>0</v>
      </c>
      <c r="H61" s="404">
        <v>0</v>
      </c>
      <c r="I61" s="403">
        <v>0</v>
      </c>
      <c r="J61" s="403">
        <v>0</v>
      </c>
      <c r="K61" s="404">
        <v>0</v>
      </c>
      <c r="L61" s="407">
        <v>0</v>
      </c>
      <c r="M61" s="403">
        <v>0</v>
      </c>
      <c r="N61" s="403">
        <v>0</v>
      </c>
      <c r="O61" s="223">
        <f t="shared" si="0"/>
        <v>0</v>
      </c>
    </row>
    <row r="62" spans="1:212" x14ac:dyDescent="0.25">
      <c r="A62" s="73" t="s">
        <v>754</v>
      </c>
      <c r="B62" s="1" t="s">
        <v>791</v>
      </c>
      <c r="C62" s="403">
        <v>0</v>
      </c>
      <c r="D62" s="403">
        <v>0</v>
      </c>
      <c r="E62" s="404">
        <v>0</v>
      </c>
      <c r="F62" s="403">
        <v>0</v>
      </c>
      <c r="G62" s="403">
        <v>0</v>
      </c>
      <c r="H62" s="404">
        <v>0</v>
      </c>
      <c r="I62" s="403">
        <v>0</v>
      </c>
      <c r="J62" s="403">
        <v>0</v>
      </c>
      <c r="K62" s="404">
        <v>0</v>
      </c>
      <c r="L62" s="407">
        <v>0</v>
      </c>
      <c r="M62" s="403">
        <v>0</v>
      </c>
      <c r="N62" s="403">
        <v>0</v>
      </c>
      <c r="O62" s="223">
        <f t="shared" si="0"/>
        <v>0</v>
      </c>
    </row>
    <row r="63" spans="1:212" x14ac:dyDescent="0.25">
      <c r="A63" s="73" t="s">
        <v>104</v>
      </c>
      <c r="B63" s="1" t="s">
        <v>105</v>
      </c>
      <c r="C63" s="403">
        <v>0</v>
      </c>
      <c r="D63" s="403">
        <v>0</v>
      </c>
      <c r="E63" s="404">
        <v>0</v>
      </c>
      <c r="F63" s="403">
        <v>0</v>
      </c>
      <c r="G63" s="403">
        <v>0</v>
      </c>
      <c r="H63" s="404">
        <v>0</v>
      </c>
      <c r="I63" s="403">
        <v>0</v>
      </c>
      <c r="J63" s="403">
        <v>0</v>
      </c>
      <c r="K63" s="404">
        <v>0</v>
      </c>
      <c r="L63" s="407">
        <v>0</v>
      </c>
      <c r="M63" s="403">
        <v>0</v>
      </c>
      <c r="N63" s="403">
        <v>0</v>
      </c>
      <c r="O63" s="223">
        <f t="shared" si="0"/>
        <v>0</v>
      </c>
    </row>
    <row r="64" spans="1:212" x14ac:dyDescent="0.25">
      <c r="A64" s="73" t="s">
        <v>106</v>
      </c>
      <c r="B64" s="1" t="s">
        <v>107</v>
      </c>
      <c r="C64" s="403">
        <v>1316215.3600000001</v>
      </c>
      <c r="D64" s="403">
        <v>1502212.78</v>
      </c>
      <c r="E64" s="404">
        <v>1329402.27</v>
      </c>
      <c r="F64" s="403">
        <v>1343155.88</v>
      </c>
      <c r="G64" s="403">
        <v>1358970.04</v>
      </c>
      <c r="H64" s="404">
        <v>1372894.99</v>
      </c>
      <c r="I64" s="403">
        <v>1398184.18</v>
      </c>
      <c r="J64" s="403">
        <v>1397809.71</v>
      </c>
      <c r="K64" s="404">
        <v>1412424.6</v>
      </c>
      <c r="L64" s="407">
        <v>1368543.45</v>
      </c>
      <c r="M64" s="403">
        <v>1369889.18</v>
      </c>
      <c r="N64" s="403">
        <v>1384533.16</v>
      </c>
      <c r="O64" s="223">
        <f t="shared" si="0"/>
        <v>16554235.6</v>
      </c>
    </row>
    <row r="65" spans="1:15" x14ac:dyDescent="0.25">
      <c r="A65" s="73" t="s">
        <v>108</v>
      </c>
      <c r="B65" s="1" t="s">
        <v>109</v>
      </c>
      <c r="C65" s="403">
        <v>0</v>
      </c>
      <c r="D65" s="403">
        <v>0</v>
      </c>
      <c r="E65" s="404">
        <v>0</v>
      </c>
      <c r="F65" s="403">
        <v>0</v>
      </c>
      <c r="G65" s="403">
        <v>0</v>
      </c>
      <c r="H65" s="404">
        <v>0</v>
      </c>
      <c r="I65" s="403">
        <v>0</v>
      </c>
      <c r="J65" s="403">
        <v>0</v>
      </c>
      <c r="K65" s="404">
        <v>0</v>
      </c>
      <c r="L65" s="407">
        <v>0</v>
      </c>
      <c r="M65" s="403">
        <v>0</v>
      </c>
      <c r="N65" s="403">
        <v>0</v>
      </c>
      <c r="O65" s="223">
        <f t="shared" si="0"/>
        <v>0</v>
      </c>
    </row>
    <row r="66" spans="1:15" x14ac:dyDescent="0.25">
      <c r="A66" s="73" t="s">
        <v>110</v>
      </c>
      <c r="B66" s="1" t="s">
        <v>111</v>
      </c>
      <c r="C66" s="414">
        <v>0</v>
      </c>
      <c r="D66" s="72">
        <v>0</v>
      </c>
      <c r="E66" s="72">
        <v>0</v>
      </c>
      <c r="F66" s="403">
        <v>0</v>
      </c>
      <c r="G66" s="403">
        <v>0</v>
      </c>
      <c r="H66" s="402">
        <v>0</v>
      </c>
      <c r="I66" s="95">
        <v>0</v>
      </c>
      <c r="J66" s="403">
        <v>0</v>
      </c>
      <c r="K66" s="404">
        <v>0</v>
      </c>
      <c r="L66" s="407">
        <v>0</v>
      </c>
      <c r="M66" s="403">
        <v>0</v>
      </c>
      <c r="N66" s="403">
        <v>0</v>
      </c>
      <c r="O66" s="223">
        <f t="shared" si="0"/>
        <v>0</v>
      </c>
    </row>
    <row r="67" spans="1:15" x14ac:dyDescent="0.25">
      <c r="A67" s="73" t="s">
        <v>112</v>
      </c>
      <c r="B67" s="1" t="s">
        <v>113</v>
      </c>
      <c r="C67" s="414">
        <v>0</v>
      </c>
      <c r="D67" s="72">
        <v>0</v>
      </c>
      <c r="E67" s="72">
        <v>0</v>
      </c>
      <c r="F67" s="403">
        <v>0</v>
      </c>
      <c r="G67" s="403">
        <v>0</v>
      </c>
      <c r="H67" s="402">
        <v>0</v>
      </c>
      <c r="I67" s="95">
        <v>0</v>
      </c>
      <c r="J67" s="403">
        <v>0</v>
      </c>
      <c r="K67" s="404">
        <v>0</v>
      </c>
      <c r="L67" s="407">
        <v>0</v>
      </c>
      <c r="M67" s="403">
        <v>0</v>
      </c>
      <c r="N67" s="403">
        <v>0</v>
      </c>
      <c r="O67" s="223">
        <f t="shared" ref="O67:O112" si="1">C67+D67+E67+F67+G67+H67+I67+J67+K67+L67+M67+N67</f>
        <v>0</v>
      </c>
    </row>
    <row r="68" spans="1:15" x14ac:dyDescent="0.25">
      <c r="A68" s="73" t="s">
        <v>114</v>
      </c>
      <c r="B68" s="1" t="s">
        <v>115</v>
      </c>
      <c r="C68" s="414">
        <v>280</v>
      </c>
      <c r="D68" s="72">
        <v>4198</v>
      </c>
      <c r="E68" s="403">
        <f>3500+14365</f>
        <v>17865</v>
      </c>
      <c r="F68" s="405">
        <v>90.5</v>
      </c>
      <c r="G68" s="405">
        <v>138</v>
      </c>
      <c r="H68" s="403">
        <f>14782+82.5</f>
        <v>14864.5</v>
      </c>
      <c r="I68" s="404">
        <v>240</v>
      </c>
      <c r="J68" s="403">
        <v>176.36</v>
      </c>
      <c r="K68" s="404">
        <v>13336</v>
      </c>
      <c r="L68" s="407">
        <v>127.5</v>
      </c>
      <c r="M68" s="403">
        <v>92.5</v>
      </c>
      <c r="N68" s="403">
        <v>15952</v>
      </c>
      <c r="O68" s="223">
        <f t="shared" si="1"/>
        <v>67360.36</v>
      </c>
    </row>
    <row r="69" spans="1:15" x14ac:dyDescent="0.25">
      <c r="A69" s="73" t="s">
        <v>116</v>
      </c>
      <c r="B69" s="1" t="s">
        <v>117</v>
      </c>
      <c r="C69" s="414">
        <v>0</v>
      </c>
      <c r="D69" s="72">
        <v>126</v>
      </c>
      <c r="E69" s="72">
        <v>65</v>
      </c>
      <c r="F69" s="403">
        <v>0</v>
      </c>
      <c r="G69" s="403">
        <v>0</v>
      </c>
      <c r="H69" s="402">
        <v>0</v>
      </c>
      <c r="I69" s="95">
        <v>0</v>
      </c>
      <c r="J69" s="403">
        <v>0</v>
      </c>
      <c r="K69" s="404">
        <v>0</v>
      </c>
      <c r="L69" s="407">
        <v>0</v>
      </c>
      <c r="M69" s="72">
        <v>0</v>
      </c>
      <c r="N69" s="403">
        <v>0</v>
      </c>
      <c r="O69" s="223">
        <f t="shared" si="1"/>
        <v>191</v>
      </c>
    </row>
    <row r="70" spans="1:15" x14ac:dyDescent="0.25">
      <c r="A70" s="73" t="s">
        <v>118</v>
      </c>
      <c r="B70" s="1" t="s">
        <v>119</v>
      </c>
      <c r="C70" s="414">
        <v>225464.59</v>
      </c>
      <c r="D70" s="72">
        <v>105055.41</v>
      </c>
      <c r="E70" s="72">
        <v>119468.7</v>
      </c>
      <c r="F70" s="403">
        <v>289235.17</v>
      </c>
      <c r="G70" s="403">
        <v>186224.42</v>
      </c>
      <c r="H70" s="402">
        <v>109690.21</v>
      </c>
      <c r="I70" s="95">
        <v>99786.93</v>
      </c>
      <c r="J70" s="403">
        <v>127189.86</v>
      </c>
      <c r="K70" s="95">
        <v>190695.55</v>
      </c>
      <c r="L70" s="403">
        <v>170176.41</v>
      </c>
      <c r="M70" s="72">
        <v>242482</v>
      </c>
      <c r="N70" s="403">
        <v>164138.64000000001</v>
      </c>
      <c r="O70" s="223">
        <f t="shared" si="1"/>
        <v>2029607.8900000001</v>
      </c>
    </row>
    <row r="71" spans="1:15" x14ac:dyDescent="0.25">
      <c r="A71" s="73" t="s">
        <v>120</v>
      </c>
      <c r="B71" s="1" t="s">
        <v>121</v>
      </c>
      <c r="C71" s="414">
        <v>0</v>
      </c>
      <c r="D71" s="72">
        <v>0</v>
      </c>
      <c r="E71" s="72">
        <v>0</v>
      </c>
      <c r="F71" s="403">
        <v>0</v>
      </c>
      <c r="G71" s="403">
        <v>0</v>
      </c>
      <c r="H71" s="402">
        <v>0</v>
      </c>
      <c r="I71" s="95">
        <v>0</v>
      </c>
      <c r="J71" s="403">
        <v>0</v>
      </c>
      <c r="K71" s="95">
        <v>0</v>
      </c>
      <c r="L71" s="403">
        <v>0</v>
      </c>
      <c r="M71" s="403">
        <v>0</v>
      </c>
      <c r="N71" s="404">
        <v>0</v>
      </c>
      <c r="O71" s="223">
        <f t="shared" si="1"/>
        <v>0</v>
      </c>
    </row>
    <row r="72" spans="1:15" x14ac:dyDescent="0.25">
      <c r="A72" s="73" t="s">
        <v>122</v>
      </c>
      <c r="B72" s="1" t="s">
        <v>123</v>
      </c>
      <c r="C72" s="414">
        <v>0</v>
      </c>
      <c r="D72" s="72">
        <v>0</v>
      </c>
      <c r="E72" s="72">
        <v>0</v>
      </c>
      <c r="F72" s="403">
        <v>0</v>
      </c>
      <c r="G72" s="403">
        <v>0</v>
      </c>
      <c r="H72" s="402">
        <v>0</v>
      </c>
      <c r="I72" s="95">
        <v>0</v>
      </c>
      <c r="J72" s="403">
        <v>0</v>
      </c>
      <c r="K72" s="95">
        <v>0</v>
      </c>
      <c r="L72" s="403">
        <v>0</v>
      </c>
      <c r="M72" s="403">
        <v>0</v>
      </c>
      <c r="N72" s="404">
        <v>0</v>
      </c>
      <c r="O72" s="223">
        <f t="shared" si="1"/>
        <v>0</v>
      </c>
    </row>
    <row r="73" spans="1:15" x14ac:dyDescent="0.25">
      <c r="A73" s="73" t="s">
        <v>124</v>
      </c>
      <c r="B73" s="1" t="s">
        <v>125</v>
      </c>
      <c r="C73" s="414">
        <v>750.96</v>
      </c>
      <c r="D73" s="72">
        <v>180.04</v>
      </c>
      <c r="E73" s="72">
        <v>377.46</v>
      </c>
      <c r="F73" s="403">
        <v>228.52</v>
      </c>
      <c r="G73" s="403">
        <v>438.72</v>
      </c>
      <c r="H73" s="404">
        <v>355.04</v>
      </c>
      <c r="I73" s="404">
        <v>726.39</v>
      </c>
      <c r="J73" s="403">
        <v>710.04</v>
      </c>
      <c r="K73" s="404">
        <v>670.82</v>
      </c>
      <c r="L73" s="403">
        <v>791.4</v>
      </c>
      <c r="M73" s="403">
        <v>408.02</v>
      </c>
      <c r="N73" s="404">
        <v>421.82</v>
      </c>
      <c r="O73" s="223">
        <f t="shared" si="1"/>
        <v>6059.23</v>
      </c>
    </row>
    <row r="74" spans="1:15" x14ac:dyDescent="0.25">
      <c r="A74" s="73" t="s">
        <v>126</v>
      </c>
      <c r="B74" s="1" t="s">
        <v>127</v>
      </c>
      <c r="C74" s="414">
        <v>0</v>
      </c>
      <c r="D74" s="72">
        <v>0</v>
      </c>
      <c r="E74" s="72">
        <v>0</v>
      </c>
      <c r="F74" s="403">
        <v>0</v>
      </c>
      <c r="G74" s="403">
        <v>0</v>
      </c>
      <c r="H74" s="402">
        <v>0</v>
      </c>
      <c r="I74" s="404">
        <v>0</v>
      </c>
      <c r="J74" s="403">
        <v>0</v>
      </c>
      <c r="K74" s="95">
        <v>0</v>
      </c>
      <c r="L74" s="403">
        <v>0</v>
      </c>
      <c r="M74" s="403">
        <v>0</v>
      </c>
      <c r="N74" s="404">
        <v>0</v>
      </c>
      <c r="O74" s="223">
        <f t="shared" si="1"/>
        <v>0</v>
      </c>
    </row>
    <row r="75" spans="1:15" x14ac:dyDescent="0.25">
      <c r="A75" s="51" t="s">
        <v>313</v>
      </c>
      <c r="B75" s="1" t="s">
        <v>314</v>
      </c>
      <c r="C75" s="414">
        <v>11488.72</v>
      </c>
      <c r="D75" s="72">
        <v>23495.83</v>
      </c>
      <c r="E75" s="72">
        <v>19333.14</v>
      </c>
      <c r="F75" s="403">
        <v>16710.84</v>
      </c>
      <c r="G75" s="403">
        <v>20176.78</v>
      </c>
      <c r="H75" s="402">
        <v>19520.669999999998</v>
      </c>
      <c r="I75" s="404">
        <v>27687.72</v>
      </c>
      <c r="J75" s="403">
        <v>30734.29</v>
      </c>
      <c r="K75" s="95">
        <v>31468.02</v>
      </c>
      <c r="L75" s="403">
        <v>33936.959999999999</v>
      </c>
      <c r="M75" s="403">
        <v>44618.21</v>
      </c>
      <c r="N75" s="404">
        <v>23620.240000000002</v>
      </c>
      <c r="O75" s="223">
        <f t="shared" si="1"/>
        <v>302791.42</v>
      </c>
    </row>
    <row r="76" spans="1:15" x14ac:dyDescent="0.25">
      <c r="A76" s="51" t="s">
        <v>344</v>
      </c>
      <c r="B76" s="1" t="s">
        <v>341</v>
      </c>
      <c r="C76" s="414">
        <v>0</v>
      </c>
      <c r="D76" s="72">
        <v>0</v>
      </c>
      <c r="E76" s="72">
        <v>0</v>
      </c>
      <c r="F76" s="403">
        <v>0</v>
      </c>
      <c r="G76" s="403">
        <v>0</v>
      </c>
      <c r="H76" s="72">
        <v>0</v>
      </c>
      <c r="I76" s="95">
        <v>0</v>
      </c>
      <c r="J76" s="403">
        <v>0</v>
      </c>
      <c r="K76" s="95">
        <v>0</v>
      </c>
      <c r="L76" s="403">
        <v>0</v>
      </c>
      <c r="M76" s="403">
        <v>0</v>
      </c>
      <c r="N76" s="401">
        <v>0</v>
      </c>
      <c r="O76" s="223">
        <f t="shared" si="1"/>
        <v>0</v>
      </c>
    </row>
    <row r="77" spans="1:15" x14ac:dyDescent="0.25">
      <c r="A77" s="218" t="s">
        <v>749</v>
      </c>
      <c r="B77" s="1" t="s">
        <v>748</v>
      </c>
      <c r="C77" s="414">
        <v>19742.34</v>
      </c>
      <c r="D77" s="72">
        <v>28530.19</v>
      </c>
      <c r="E77" s="72">
        <v>14188.83</v>
      </c>
      <c r="F77" s="403">
        <v>10417.950000000001</v>
      </c>
      <c r="G77" s="403">
        <v>11512.72</v>
      </c>
      <c r="H77" s="72">
        <v>8469.0300000000007</v>
      </c>
      <c r="I77" s="95">
        <v>38863.040000000001</v>
      </c>
      <c r="J77" s="403">
        <v>19867.2</v>
      </c>
      <c r="K77" s="95">
        <v>12459.01</v>
      </c>
      <c r="L77" s="403">
        <v>14098.29</v>
      </c>
      <c r="M77" s="403">
        <v>21698.16</v>
      </c>
      <c r="N77" s="401">
        <v>24487.77</v>
      </c>
      <c r="O77" s="223">
        <f t="shared" si="1"/>
        <v>224334.53000000003</v>
      </c>
    </row>
    <row r="78" spans="1:15" x14ac:dyDescent="0.25">
      <c r="A78" s="218" t="s">
        <v>774</v>
      </c>
      <c r="B78" s="1" t="s">
        <v>773</v>
      </c>
      <c r="C78" s="317">
        <v>0</v>
      </c>
      <c r="D78" s="72">
        <v>0</v>
      </c>
      <c r="E78" s="72">
        <v>0</v>
      </c>
      <c r="F78" s="407">
        <v>0</v>
      </c>
      <c r="G78" s="405">
        <v>0</v>
      </c>
      <c r="H78" s="72">
        <v>0</v>
      </c>
      <c r="I78" s="95">
        <v>0</v>
      </c>
      <c r="J78" s="453">
        <v>0</v>
      </c>
      <c r="K78" s="95">
        <v>0</v>
      </c>
      <c r="L78" s="405">
        <v>0</v>
      </c>
      <c r="M78" s="403">
        <v>0</v>
      </c>
      <c r="N78" s="406">
        <v>0</v>
      </c>
      <c r="O78" s="223">
        <f t="shared" si="1"/>
        <v>0</v>
      </c>
    </row>
    <row r="79" spans="1:15" x14ac:dyDescent="0.25">
      <c r="A79" s="73" t="s">
        <v>128</v>
      </c>
      <c r="B79" s="1" t="s">
        <v>129</v>
      </c>
      <c r="C79" s="472">
        <v>2848.72</v>
      </c>
      <c r="D79" s="72">
        <v>6908.83</v>
      </c>
      <c r="E79" s="404">
        <v>2091.9899999999998</v>
      </c>
      <c r="F79" s="403">
        <v>1849.08</v>
      </c>
      <c r="G79" s="403">
        <v>3219.42</v>
      </c>
      <c r="H79" s="403">
        <v>2028.01</v>
      </c>
      <c r="I79" s="404">
        <v>3382.75</v>
      </c>
      <c r="J79" s="403">
        <v>1947.62</v>
      </c>
      <c r="K79" s="404">
        <v>1325.61</v>
      </c>
      <c r="L79" s="403">
        <v>3443.43</v>
      </c>
      <c r="M79" s="403">
        <v>7269.27</v>
      </c>
      <c r="N79" s="406">
        <v>4200.01</v>
      </c>
      <c r="O79" s="223">
        <f t="shared" si="1"/>
        <v>40514.74</v>
      </c>
    </row>
    <row r="80" spans="1:15" x14ac:dyDescent="0.25">
      <c r="A80" s="73" t="s">
        <v>342</v>
      </c>
      <c r="B80" s="1" t="s">
        <v>343</v>
      </c>
      <c r="C80" s="414">
        <v>0</v>
      </c>
      <c r="D80" s="72">
        <v>0</v>
      </c>
      <c r="E80" s="403">
        <v>0</v>
      </c>
      <c r="F80" s="407">
        <v>0</v>
      </c>
      <c r="G80" s="403">
        <v>0</v>
      </c>
      <c r="H80" s="72">
        <v>0</v>
      </c>
      <c r="I80" s="95">
        <v>0</v>
      </c>
      <c r="J80" s="403">
        <v>0</v>
      </c>
      <c r="K80" s="404">
        <v>0</v>
      </c>
      <c r="L80" s="403">
        <v>0</v>
      </c>
      <c r="M80" s="72">
        <v>0</v>
      </c>
      <c r="N80" s="406">
        <v>0</v>
      </c>
      <c r="O80" s="223">
        <f t="shared" si="1"/>
        <v>0</v>
      </c>
    </row>
    <row r="81" spans="1:113" x14ac:dyDescent="0.25">
      <c r="A81" s="73" t="s">
        <v>130</v>
      </c>
      <c r="B81" s="1" t="s">
        <v>131</v>
      </c>
      <c r="C81" s="414">
        <v>22797.18</v>
      </c>
      <c r="D81" s="72">
        <v>16763.52</v>
      </c>
      <c r="E81" s="404">
        <v>14202.7</v>
      </c>
      <c r="F81" s="403">
        <v>10522.98</v>
      </c>
      <c r="G81" s="403">
        <v>10837.22</v>
      </c>
      <c r="H81" s="404">
        <v>8342.6299999999992</v>
      </c>
      <c r="I81" s="404">
        <v>9012.42</v>
      </c>
      <c r="J81" s="403">
        <v>35254.269999999997</v>
      </c>
      <c r="K81" s="404">
        <v>11022.53</v>
      </c>
      <c r="L81" s="403">
        <v>10132.93</v>
      </c>
      <c r="M81" s="470">
        <v>11155.2</v>
      </c>
      <c r="N81" s="404">
        <v>5346.42</v>
      </c>
      <c r="O81" s="223">
        <f t="shared" si="1"/>
        <v>165390</v>
      </c>
    </row>
    <row r="82" spans="1:113" s="113" customFormat="1" x14ac:dyDescent="0.25">
      <c r="A82" s="98" t="s">
        <v>132</v>
      </c>
      <c r="B82" s="100" t="s">
        <v>133</v>
      </c>
      <c r="C82" s="561">
        <v>0</v>
      </c>
      <c r="D82" s="561">
        <v>0</v>
      </c>
      <c r="E82" s="577">
        <v>0</v>
      </c>
      <c r="F82" s="578">
        <v>0</v>
      </c>
      <c r="G82" s="473">
        <v>0</v>
      </c>
      <c r="H82" s="577">
        <v>0</v>
      </c>
      <c r="I82" s="315">
        <v>0</v>
      </c>
      <c r="J82" s="458">
        <v>0</v>
      </c>
      <c r="K82" s="458">
        <v>0</v>
      </c>
      <c r="L82" s="577">
        <v>0</v>
      </c>
      <c r="M82" s="579">
        <v>0</v>
      </c>
      <c r="N82" s="383">
        <v>0</v>
      </c>
      <c r="O82" s="580">
        <f t="shared" si="1"/>
        <v>0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</row>
    <row r="83" spans="1:113" s="113" customFormat="1" x14ac:dyDescent="0.25">
      <c r="A83" s="98" t="s">
        <v>134</v>
      </c>
      <c r="B83" s="100" t="s">
        <v>135</v>
      </c>
      <c r="C83" s="561">
        <v>0</v>
      </c>
      <c r="D83" s="561">
        <v>0</v>
      </c>
      <c r="E83" s="577">
        <v>0</v>
      </c>
      <c r="F83" s="450">
        <v>0</v>
      </c>
      <c r="G83" s="474">
        <v>0</v>
      </c>
      <c r="H83" s="577">
        <v>0</v>
      </c>
      <c r="I83" s="315">
        <v>0</v>
      </c>
      <c r="J83" s="458">
        <v>0</v>
      </c>
      <c r="K83" s="315">
        <v>0</v>
      </c>
      <c r="L83" s="577">
        <v>0</v>
      </c>
      <c r="M83" s="561">
        <v>0</v>
      </c>
      <c r="N83" s="383">
        <v>0</v>
      </c>
      <c r="O83" s="580">
        <f t="shared" si="1"/>
        <v>0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</row>
    <row r="84" spans="1:113" x14ac:dyDescent="0.25">
      <c r="A84" s="73" t="s">
        <v>136</v>
      </c>
      <c r="B84" s="1" t="s">
        <v>137</v>
      </c>
      <c r="C84" s="72">
        <v>5133.16</v>
      </c>
      <c r="D84" s="72">
        <v>1554.21</v>
      </c>
      <c r="E84" s="404">
        <v>2394.66</v>
      </c>
      <c r="F84" s="72">
        <v>2526.86</v>
      </c>
      <c r="G84" s="72">
        <v>6283.72</v>
      </c>
      <c r="H84" s="95">
        <v>5205.76</v>
      </c>
      <c r="I84" s="72">
        <v>6439.7</v>
      </c>
      <c r="J84" s="72">
        <v>3452.21</v>
      </c>
      <c r="K84" s="95">
        <v>1976.16</v>
      </c>
      <c r="L84" s="463">
        <v>1788.35</v>
      </c>
      <c r="M84" s="469">
        <v>2493.31</v>
      </c>
      <c r="N84" s="95">
        <v>1221.04</v>
      </c>
      <c r="O84" s="223">
        <f t="shared" si="1"/>
        <v>40469.140000000007</v>
      </c>
    </row>
    <row r="85" spans="1:113" x14ac:dyDescent="0.25">
      <c r="A85" s="73" t="s">
        <v>318</v>
      </c>
      <c r="B85" s="1" t="s">
        <v>317</v>
      </c>
      <c r="C85" s="72">
        <v>2097.6799999999998</v>
      </c>
      <c r="D85" s="72">
        <v>1752.39</v>
      </c>
      <c r="E85" s="95">
        <v>1839.86</v>
      </c>
      <c r="F85" s="95">
        <v>639.67999999999995</v>
      </c>
      <c r="G85" s="72">
        <v>1219.5999999999999</v>
      </c>
      <c r="H85" s="95">
        <v>1478.17</v>
      </c>
      <c r="I85" s="72">
        <v>1627.8</v>
      </c>
      <c r="J85" s="72">
        <v>1503.85</v>
      </c>
      <c r="K85" s="95">
        <v>2116.0300000000002</v>
      </c>
      <c r="L85" s="72">
        <v>2052.21</v>
      </c>
      <c r="M85" s="469">
        <v>2625.06</v>
      </c>
      <c r="N85" s="313">
        <v>1530.13</v>
      </c>
      <c r="O85" s="223">
        <f t="shared" si="1"/>
        <v>20482.460000000003</v>
      </c>
    </row>
    <row r="86" spans="1:113" x14ac:dyDescent="0.25">
      <c r="A86" s="73" t="s">
        <v>316</v>
      </c>
      <c r="B86" s="1" t="s">
        <v>315</v>
      </c>
      <c r="C86" s="72">
        <v>0</v>
      </c>
      <c r="D86" s="72">
        <v>0</v>
      </c>
      <c r="E86" s="72">
        <v>156.46</v>
      </c>
      <c r="F86" s="95">
        <v>454.86</v>
      </c>
      <c r="G86" s="72">
        <v>0</v>
      </c>
      <c r="H86" s="95">
        <v>234.93</v>
      </c>
      <c r="I86" s="72">
        <v>175.16</v>
      </c>
      <c r="J86" s="72">
        <v>223.98</v>
      </c>
      <c r="K86" s="95">
        <v>0</v>
      </c>
      <c r="L86" s="72">
        <v>197.08</v>
      </c>
      <c r="M86" s="72">
        <v>0</v>
      </c>
      <c r="N86" s="313">
        <v>0</v>
      </c>
      <c r="O86" s="223">
        <f t="shared" si="1"/>
        <v>1442.4699999999998</v>
      </c>
    </row>
    <row r="87" spans="1:113" x14ac:dyDescent="0.25">
      <c r="A87" s="73" t="s">
        <v>138</v>
      </c>
      <c r="B87" s="1" t="s">
        <v>139</v>
      </c>
      <c r="C87" s="414">
        <v>106.76</v>
      </c>
      <c r="D87" s="72">
        <v>94.37</v>
      </c>
      <c r="E87" s="72">
        <v>0</v>
      </c>
      <c r="F87" s="404">
        <v>107.95</v>
      </c>
      <c r="G87" s="403">
        <v>0</v>
      </c>
      <c r="H87" s="404">
        <v>122.04</v>
      </c>
      <c r="I87" s="403">
        <v>27.11</v>
      </c>
      <c r="J87" s="403">
        <v>53.34</v>
      </c>
      <c r="K87" s="404">
        <v>160.1</v>
      </c>
      <c r="L87" s="403">
        <v>129.38</v>
      </c>
      <c r="M87" s="72">
        <v>0</v>
      </c>
      <c r="N87" s="401">
        <v>121.88</v>
      </c>
      <c r="O87" s="223">
        <f t="shared" si="1"/>
        <v>922.93000000000006</v>
      </c>
    </row>
    <row r="88" spans="1:113" x14ac:dyDescent="0.25">
      <c r="A88" s="73" t="s">
        <v>353</v>
      </c>
      <c r="B88" s="1" t="s">
        <v>351</v>
      </c>
      <c r="C88" s="414">
        <v>0</v>
      </c>
      <c r="D88" s="72">
        <v>0</v>
      </c>
      <c r="E88" s="72">
        <v>0</v>
      </c>
      <c r="F88" s="72">
        <v>0</v>
      </c>
      <c r="G88" s="72">
        <v>0</v>
      </c>
      <c r="H88" s="404">
        <v>0</v>
      </c>
      <c r="I88" s="403">
        <v>0</v>
      </c>
      <c r="J88" s="403">
        <v>0</v>
      </c>
      <c r="K88" s="404">
        <v>0</v>
      </c>
      <c r="L88" s="403">
        <v>0</v>
      </c>
      <c r="M88" s="72">
        <v>0</v>
      </c>
      <c r="N88" s="401">
        <v>0</v>
      </c>
      <c r="O88" s="223">
        <f t="shared" si="1"/>
        <v>0</v>
      </c>
    </row>
    <row r="89" spans="1:113" x14ac:dyDescent="0.25">
      <c r="A89" s="73" t="s">
        <v>330</v>
      </c>
      <c r="B89" s="1" t="s">
        <v>331</v>
      </c>
      <c r="C89" s="414">
        <v>0</v>
      </c>
      <c r="D89" s="72">
        <v>0</v>
      </c>
      <c r="E89" s="72">
        <v>0</v>
      </c>
      <c r="F89" s="72">
        <v>0</v>
      </c>
      <c r="G89" s="72">
        <v>0</v>
      </c>
      <c r="H89" s="404">
        <v>0</v>
      </c>
      <c r="I89" s="403">
        <v>0</v>
      </c>
      <c r="J89" s="403">
        <v>0</v>
      </c>
      <c r="K89" s="404">
        <v>0</v>
      </c>
      <c r="L89" s="403">
        <v>0</v>
      </c>
      <c r="M89" s="72">
        <v>0</v>
      </c>
      <c r="N89" s="401">
        <v>0</v>
      </c>
      <c r="O89" s="223">
        <f t="shared" si="1"/>
        <v>0</v>
      </c>
    </row>
    <row r="90" spans="1:113" x14ac:dyDescent="0.25">
      <c r="A90" s="73" t="s">
        <v>140</v>
      </c>
      <c r="B90" s="1" t="s">
        <v>141</v>
      </c>
      <c r="C90" s="414">
        <v>125.24</v>
      </c>
      <c r="D90" s="72">
        <v>0</v>
      </c>
      <c r="E90" s="72">
        <v>21.79</v>
      </c>
      <c r="F90" s="72">
        <v>0</v>
      </c>
      <c r="G90" s="72">
        <v>0</v>
      </c>
      <c r="H90" s="404">
        <v>0</v>
      </c>
      <c r="I90" s="403">
        <v>0</v>
      </c>
      <c r="J90" s="403">
        <v>0</v>
      </c>
      <c r="K90" s="404">
        <v>145.33000000000001</v>
      </c>
      <c r="L90" s="403">
        <v>189.89</v>
      </c>
      <c r="M90" s="72">
        <v>164.77</v>
      </c>
      <c r="N90" s="401">
        <v>121.67</v>
      </c>
      <c r="O90" s="223">
        <f t="shared" si="1"/>
        <v>768.68999999999994</v>
      </c>
    </row>
    <row r="91" spans="1:113" x14ac:dyDescent="0.25">
      <c r="A91" s="73" t="s">
        <v>142</v>
      </c>
      <c r="B91" s="1" t="s">
        <v>143</v>
      </c>
      <c r="C91" s="414">
        <v>0</v>
      </c>
      <c r="D91" s="72">
        <v>0</v>
      </c>
      <c r="E91" s="72">
        <v>27229.58</v>
      </c>
      <c r="F91" s="72">
        <v>0</v>
      </c>
      <c r="G91" s="72">
        <v>0</v>
      </c>
      <c r="H91" s="404">
        <v>0</v>
      </c>
      <c r="I91" s="403">
        <v>0</v>
      </c>
      <c r="J91" s="403">
        <v>0</v>
      </c>
      <c r="K91" s="404">
        <v>0</v>
      </c>
      <c r="L91" s="403">
        <v>0</v>
      </c>
      <c r="M91" s="72">
        <v>0</v>
      </c>
      <c r="N91" s="401">
        <v>0</v>
      </c>
      <c r="O91" s="223">
        <f t="shared" si="1"/>
        <v>27229.58</v>
      </c>
    </row>
    <row r="92" spans="1:113" x14ac:dyDescent="0.25">
      <c r="A92" s="73" t="s">
        <v>783</v>
      </c>
      <c r="B92" s="1" t="s">
        <v>784</v>
      </c>
      <c r="C92" s="414">
        <v>0</v>
      </c>
      <c r="D92" s="72">
        <v>0</v>
      </c>
      <c r="E92" s="72">
        <v>0</v>
      </c>
      <c r="F92" s="72">
        <v>0</v>
      </c>
      <c r="G92" s="72">
        <v>0</v>
      </c>
      <c r="H92" s="404">
        <v>0</v>
      </c>
      <c r="I92" s="403">
        <v>0</v>
      </c>
      <c r="J92" s="403">
        <v>0</v>
      </c>
      <c r="K92" s="404">
        <v>0</v>
      </c>
      <c r="L92" s="403">
        <v>0</v>
      </c>
      <c r="M92" s="72">
        <v>0</v>
      </c>
      <c r="N92" s="401">
        <v>0</v>
      </c>
      <c r="O92" s="223">
        <f t="shared" si="1"/>
        <v>0</v>
      </c>
    </row>
    <row r="93" spans="1:113" x14ac:dyDescent="0.25">
      <c r="A93" s="73" t="s">
        <v>144</v>
      </c>
      <c r="B93" s="1" t="s">
        <v>145</v>
      </c>
      <c r="C93" s="414">
        <v>0</v>
      </c>
      <c r="D93" s="72">
        <v>0</v>
      </c>
      <c r="E93" s="72">
        <v>0</v>
      </c>
      <c r="F93" s="72">
        <v>0</v>
      </c>
      <c r="G93" s="72">
        <v>0</v>
      </c>
      <c r="H93" s="404">
        <v>0</v>
      </c>
      <c r="I93" s="403">
        <v>0</v>
      </c>
      <c r="J93" s="403">
        <v>0</v>
      </c>
      <c r="K93" s="404">
        <v>0</v>
      </c>
      <c r="L93" s="403">
        <v>0</v>
      </c>
      <c r="M93" s="72">
        <v>0</v>
      </c>
      <c r="N93" s="401">
        <v>0</v>
      </c>
      <c r="O93" s="223">
        <f t="shared" si="1"/>
        <v>0</v>
      </c>
    </row>
    <row r="94" spans="1:113" x14ac:dyDescent="0.25">
      <c r="A94" s="73" t="s">
        <v>146</v>
      </c>
      <c r="B94" s="1" t="s">
        <v>147</v>
      </c>
      <c r="C94" s="414">
        <v>0</v>
      </c>
      <c r="D94" s="72">
        <v>0</v>
      </c>
      <c r="E94" s="72">
        <v>0</v>
      </c>
      <c r="F94" s="72">
        <v>0</v>
      </c>
      <c r="G94" s="72">
        <v>0</v>
      </c>
      <c r="H94" s="404">
        <v>0</v>
      </c>
      <c r="I94" s="403">
        <v>0</v>
      </c>
      <c r="J94" s="403">
        <v>0</v>
      </c>
      <c r="K94" s="404">
        <v>0</v>
      </c>
      <c r="L94" s="403">
        <v>0</v>
      </c>
      <c r="M94" s="72">
        <v>0</v>
      </c>
      <c r="N94" s="401">
        <v>0</v>
      </c>
      <c r="O94" s="223">
        <f t="shared" si="1"/>
        <v>0</v>
      </c>
    </row>
    <row r="95" spans="1:113" x14ac:dyDescent="0.25">
      <c r="A95" s="73" t="s">
        <v>148</v>
      </c>
      <c r="B95" s="1" t="s">
        <v>149</v>
      </c>
      <c r="C95" s="414">
        <v>393.74</v>
      </c>
      <c r="D95" s="72">
        <v>266.58999999999997</v>
      </c>
      <c r="E95" s="404">
        <v>339.4</v>
      </c>
      <c r="F95" s="404">
        <v>127.59</v>
      </c>
      <c r="G95" s="403">
        <v>271.94</v>
      </c>
      <c r="H95" s="404">
        <v>194.16</v>
      </c>
      <c r="I95" s="403">
        <v>326.95</v>
      </c>
      <c r="J95" s="403">
        <v>483.92</v>
      </c>
      <c r="K95" s="404">
        <v>402.1</v>
      </c>
      <c r="L95" s="403">
        <v>363.12</v>
      </c>
      <c r="M95" s="403">
        <v>204.87</v>
      </c>
      <c r="N95" s="404">
        <v>153.24</v>
      </c>
      <c r="O95" s="223">
        <f t="shared" si="1"/>
        <v>3527.62</v>
      </c>
    </row>
    <row r="96" spans="1:113" x14ac:dyDescent="0.25">
      <c r="A96" s="73" t="s">
        <v>150</v>
      </c>
      <c r="B96" s="1" t="s">
        <v>151</v>
      </c>
      <c r="C96" s="414">
        <v>0</v>
      </c>
      <c r="D96" s="72">
        <v>0</v>
      </c>
      <c r="E96" s="404">
        <v>0</v>
      </c>
      <c r="F96" s="404">
        <v>0</v>
      </c>
      <c r="G96" s="403">
        <v>0</v>
      </c>
      <c r="H96" s="404">
        <v>0</v>
      </c>
      <c r="I96" s="403">
        <v>0</v>
      </c>
      <c r="J96" s="403">
        <v>0</v>
      </c>
      <c r="K96" s="404">
        <v>0</v>
      </c>
      <c r="L96" s="403">
        <v>0</v>
      </c>
      <c r="M96" s="403">
        <v>0</v>
      </c>
      <c r="N96" s="401">
        <v>0</v>
      </c>
      <c r="O96" s="223">
        <f t="shared" si="1"/>
        <v>0</v>
      </c>
    </row>
    <row r="97" spans="1:17" x14ac:dyDescent="0.25">
      <c r="A97" s="73" t="s">
        <v>152</v>
      </c>
      <c r="B97" s="1" t="s">
        <v>153</v>
      </c>
      <c r="C97" s="414">
        <v>0</v>
      </c>
      <c r="D97" s="72">
        <v>0</v>
      </c>
      <c r="E97" s="404">
        <v>0</v>
      </c>
      <c r="F97" s="404">
        <v>0</v>
      </c>
      <c r="G97" s="403">
        <v>0</v>
      </c>
      <c r="H97" s="404">
        <v>0</v>
      </c>
      <c r="I97" s="403">
        <v>0</v>
      </c>
      <c r="J97" s="403">
        <v>0</v>
      </c>
      <c r="K97" s="404">
        <v>0</v>
      </c>
      <c r="L97" s="403">
        <v>0</v>
      </c>
      <c r="M97" s="403">
        <v>0</v>
      </c>
      <c r="N97" s="401">
        <v>0</v>
      </c>
      <c r="O97" s="223">
        <f t="shared" si="1"/>
        <v>0</v>
      </c>
    </row>
    <row r="98" spans="1:17" x14ac:dyDescent="0.25">
      <c r="A98" s="73" t="s">
        <v>154</v>
      </c>
      <c r="B98" s="1" t="s">
        <v>155</v>
      </c>
      <c r="C98" s="414">
        <v>33992530.969999999</v>
      </c>
      <c r="D98" s="72">
        <v>57704635.640000001</v>
      </c>
      <c r="E98" s="404">
        <v>36560534.530000001</v>
      </c>
      <c r="F98" s="405">
        <v>35980055.359999999</v>
      </c>
      <c r="G98" s="403">
        <v>57210341.509999998</v>
      </c>
      <c r="H98" s="404">
        <v>36756078.969999999</v>
      </c>
      <c r="I98" s="403">
        <v>38886064.439999998</v>
      </c>
      <c r="J98" s="403">
        <v>59796292.350000001</v>
      </c>
      <c r="K98" s="404">
        <v>39710291.009999998</v>
      </c>
      <c r="L98" s="403">
        <v>37220519.460000001</v>
      </c>
      <c r="M98" s="403">
        <v>57428636.359999999</v>
      </c>
      <c r="N98" s="404">
        <v>39036475.810000002</v>
      </c>
      <c r="O98" s="223">
        <f t="shared" si="1"/>
        <v>530282456.40999997</v>
      </c>
      <c r="P98" s="89"/>
      <c r="Q98" s="85"/>
    </row>
    <row r="99" spans="1:17" x14ac:dyDescent="0.25">
      <c r="A99" s="73" t="s">
        <v>156</v>
      </c>
      <c r="B99" s="1" t="s">
        <v>157</v>
      </c>
      <c r="C99" s="72">
        <v>0</v>
      </c>
      <c r="D99" s="72">
        <v>0</v>
      </c>
      <c r="E99" s="72">
        <v>0</v>
      </c>
      <c r="F99" s="407">
        <v>0</v>
      </c>
      <c r="G99" s="95">
        <v>0</v>
      </c>
      <c r="H99" s="402">
        <v>0</v>
      </c>
      <c r="I99" s="95">
        <v>0</v>
      </c>
      <c r="J99" s="95">
        <v>0</v>
      </c>
      <c r="K99" s="95">
        <v>0</v>
      </c>
      <c r="L99" s="72">
        <v>0</v>
      </c>
      <c r="M99" s="72">
        <v>0</v>
      </c>
      <c r="N99" s="313">
        <v>0</v>
      </c>
      <c r="O99" s="223">
        <f t="shared" si="1"/>
        <v>0</v>
      </c>
      <c r="P99" s="89"/>
    </row>
    <row r="100" spans="1:17" x14ac:dyDescent="0.25">
      <c r="A100" s="73" t="s">
        <v>158</v>
      </c>
      <c r="B100" s="87"/>
      <c r="C100" s="72">
        <v>0</v>
      </c>
      <c r="D100" s="72">
        <v>0</v>
      </c>
      <c r="E100" s="72">
        <v>0</v>
      </c>
      <c r="F100" s="407">
        <v>0</v>
      </c>
      <c r="G100" s="95">
        <v>0</v>
      </c>
      <c r="H100" s="72">
        <v>0</v>
      </c>
      <c r="I100" s="95">
        <v>0</v>
      </c>
      <c r="J100" s="95">
        <v>0</v>
      </c>
      <c r="K100" s="95">
        <v>0</v>
      </c>
      <c r="L100" s="72">
        <v>0</v>
      </c>
      <c r="M100" s="72">
        <v>0</v>
      </c>
      <c r="N100" s="313">
        <v>0</v>
      </c>
      <c r="O100" s="223">
        <f t="shared" si="1"/>
        <v>0</v>
      </c>
      <c r="P100" s="89"/>
    </row>
    <row r="101" spans="1:17" x14ac:dyDescent="0.25">
      <c r="A101" s="73" t="s">
        <v>159</v>
      </c>
      <c r="B101" s="87"/>
      <c r="C101" s="72">
        <v>0</v>
      </c>
      <c r="D101" s="72">
        <v>0</v>
      </c>
      <c r="E101" s="72">
        <v>0</v>
      </c>
      <c r="F101" s="407">
        <v>0</v>
      </c>
      <c r="G101" s="95">
        <v>0</v>
      </c>
      <c r="H101" s="72">
        <v>0</v>
      </c>
      <c r="I101" s="95">
        <v>0</v>
      </c>
      <c r="J101" s="95">
        <v>0</v>
      </c>
      <c r="K101" s="95">
        <v>0</v>
      </c>
      <c r="L101" s="72">
        <v>0</v>
      </c>
      <c r="M101" s="72">
        <v>0</v>
      </c>
      <c r="N101" s="313">
        <v>0</v>
      </c>
      <c r="O101" s="223">
        <f t="shared" si="1"/>
        <v>0</v>
      </c>
      <c r="P101" s="89"/>
    </row>
    <row r="102" spans="1:17" x14ac:dyDescent="0.25">
      <c r="A102" s="73" t="s">
        <v>114</v>
      </c>
      <c r="B102" s="87"/>
      <c r="C102" s="72">
        <v>0</v>
      </c>
      <c r="D102" s="72">
        <v>0</v>
      </c>
      <c r="E102" s="72">
        <v>0</v>
      </c>
      <c r="F102" s="407">
        <v>0</v>
      </c>
      <c r="G102" s="95">
        <v>0</v>
      </c>
      <c r="H102" s="72">
        <v>0</v>
      </c>
      <c r="I102" s="95">
        <v>0</v>
      </c>
      <c r="J102" s="95">
        <v>0</v>
      </c>
      <c r="K102" s="95">
        <v>0</v>
      </c>
      <c r="L102" s="72">
        <v>0</v>
      </c>
      <c r="M102" s="72">
        <v>0</v>
      </c>
      <c r="N102" s="313">
        <v>0</v>
      </c>
      <c r="O102" s="223">
        <f t="shared" si="1"/>
        <v>0</v>
      </c>
    </row>
    <row r="103" spans="1:17" x14ac:dyDescent="0.25">
      <c r="A103" s="73" t="s">
        <v>160</v>
      </c>
      <c r="B103" s="87"/>
      <c r="C103" s="72">
        <v>0</v>
      </c>
      <c r="D103" s="72">
        <v>0</v>
      </c>
      <c r="E103" s="72">
        <v>0</v>
      </c>
      <c r="F103" s="407">
        <v>0</v>
      </c>
      <c r="G103" s="95">
        <v>0</v>
      </c>
      <c r="H103" s="72">
        <v>0</v>
      </c>
      <c r="I103" s="95">
        <v>0</v>
      </c>
      <c r="J103" s="95">
        <v>0</v>
      </c>
      <c r="K103" s="95">
        <v>0</v>
      </c>
      <c r="L103" s="72">
        <v>0</v>
      </c>
      <c r="M103" s="72">
        <v>0</v>
      </c>
      <c r="N103" s="313">
        <v>0</v>
      </c>
      <c r="O103" s="223">
        <f t="shared" si="1"/>
        <v>0</v>
      </c>
    </row>
    <row r="104" spans="1:17" x14ac:dyDescent="0.25">
      <c r="A104" s="73" t="s">
        <v>161</v>
      </c>
      <c r="B104" s="87"/>
      <c r="C104" s="72">
        <v>0</v>
      </c>
      <c r="D104" s="72">
        <v>0</v>
      </c>
      <c r="E104" s="72">
        <v>0</v>
      </c>
      <c r="F104" s="407">
        <v>0</v>
      </c>
      <c r="G104" s="95">
        <v>0</v>
      </c>
      <c r="H104" s="72">
        <v>0</v>
      </c>
      <c r="I104" s="95">
        <v>0</v>
      </c>
      <c r="J104" s="95">
        <v>0</v>
      </c>
      <c r="K104" s="95">
        <v>0</v>
      </c>
      <c r="L104" s="72">
        <v>0</v>
      </c>
      <c r="M104" s="72">
        <v>0</v>
      </c>
      <c r="N104" s="313">
        <v>0</v>
      </c>
      <c r="O104" s="223">
        <f t="shared" si="1"/>
        <v>0</v>
      </c>
    </row>
    <row r="105" spans="1:17" x14ac:dyDescent="0.25">
      <c r="A105" s="73" t="s">
        <v>162</v>
      </c>
      <c r="B105" s="87"/>
      <c r="C105" s="72">
        <v>0</v>
      </c>
      <c r="D105" s="72">
        <v>0</v>
      </c>
      <c r="E105" s="72">
        <v>0</v>
      </c>
      <c r="F105" s="407">
        <v>0</v>
      </c>
      <c r="G105" s="95">
        <v>0</v>
      </c>
      <c r="H105" s="72">
        <v>0</v>
      </c>
      <c r="I105" s="95">
        <v>0</v>
      </c>
      <c r="J105" s="95">
        <v>0</v>
      </c>
      <c r="K105" s="95">
        <v>0</v>
      </c>
      <c r="L105" s="72">
        <v>0</v>
      </c>
      <c r="M105" s="72">
        <v>0</v>
      </c>
      <c r="N105" s="313">
        <v>0</v>
      </c>
      <c r="O105" s="223">
        <f t="shared" si="1"/>
        <v>0</v>
      </c>
    </row>
    <row r="106" spans="1:17" x14ac:dyDescent="0.25">
      <c r="A106" s="73" t="s">
        <v>163</v>
      </c>
      <c r="B106" s="87"/>
      <c r="C106" s="72">
        <v>0</v>
      </c>
      <c r="D106" s="72">
        <v>0</v>
      </c>
      <c r="E106" s="72">
        <v>0</v>
      </c>
      <c r="F106" s="407">
        <v>0</v>
      </c>
      <c r="G106" s="95">
        <v>0</v>
      </c>
      <c r="H106" s="72">
        <v>0</v>
      </c>
      <c r="I106" s="95">
        <v>0</v>
      </c>
      <c r="J106" s="95">
        <v>0</v>
      </c>
      <c r="K106" s="95">
        <v>0</v>
      </c>
      <c r="L106" s="72">
        <v>0</v>
      </c>
      <c r="M106" s="72">
        <v>0</v>
      </c>
      <c r="N106" s="313">
        <v>0</v>
      </c>
      <c r="O106" s="223">
        <f t="shared" si="1"/>
        <v>0</v>
      </c>
    </row>
    <row r="107" spans="1:17" ht="14.25" customHeight="1" x14ac:dyDescent="0.25">
      <c r="A107" s="73" t="s">
        <v>311</v>
      </c>
      <c r="B107" s="87"/>
      <c r="C107" s="317">
        <v>0</v>
      </c>
      <c r="D107" s="72">
        <v>0</v>
      </c>
      <c r="E107" s="72">
        <v>0</v>
      </c>
      <c r="F107" s="407">
        <v>0</v>
      </c>
      <c r="G107" s="95">
        <v>0</v>
      </c>
      <c r="H107" s="72">
        <v>0</v>
      </c>
      <c r="I107" s="95">
        <v>0</v>
      </c>
      <c r="J107" s="95">
        <v>0</v>
      </c>
      <c r="K107" s="95">
        <v>0</v>
      </c>
      <c r="L107" s="72">
        <v>0</v>
      </c>
      <c r="M107" s="72">
        <v>0</v>
      </c>
      <c r="N107" s="313">
        <v>0</v>
      </c>
      <c r="O107" s="223">
        <f t="shared" si="1"/>
        <v>0</v>
      </c>
    </row>
    <row r="108" spans="1:17" x14ac:dyDescent="0.25">
      <c r="A108" s="73" t="s">
        <v>164</v>
      </c>
      <c r="B108" s="87"/>
      <c r="C108" s="317">
        <v>0</v>
      </c>
      <c r="D108" s="72">
        <v>0</v>
      </c>
      <c r="E108" s="72">
        <v>-19476496.350000001</v>
      </c>
      <c r="F108" s="407">
        <v>0</v>
      </c>
      <c r="G108" s="407">
        <v>0</v>
      </c>
      <c r="H108" s="72">
        <v>-24678561.68</v>
      </c>
      <c r="I108" s="95">
        <v>0</v>
      </c>
      <c r="J108" s="95">
        <v>-70728</v>
      </c>
      <c r="K108" s="95">
        <v>0</v>
      </c>
      <c r="L108" s="72">
        <v>-20514199.27</v>
      </c>
      <c r="M108" s="72">
        <v>0</v>
      </c>
      <c r="N108" s="313">
        <v>-24141869.699999999</v>
      </c>
      <c r="O108" s="223">
        <f t="shared" si="1"/>
        <v>-88881855</v>
      </c>
    </row>
    <row r="109" spans="1:17" x14ac:dyDescent="0.25">
      <c r="A109" s="73" t="s">
        <v>165</v>
      </c>
      <c r="B109" s="87"/>
      <c r="C109" s="317">
        <v>0</v>
      </c>
      <c r="D109" s="72">
        <v>0</v>
      </c>
      <c r="E109" s="405">
        <v>0</v>
      </c>
      <c r="F109" s="407">
        <v>0</v>
      </c>
      <c r="G109" s="407">
        <v>0</v>
      </c>
      <c r="H109" s="405">
        <v>0</v>
      </c>
      <c r="I109" s="407">
        <v>0</v>
      </c>
      <c r="J109" s="95">
        <v>0</v>
      </c>
      <c r="K109" s="95">
        <v>0</v>
      </c>
      <c r="L109" s="405">
        <v>0</v>
      </c>
      <c r="M109" s="405">
        <v>0</v>
      </c>
      <c r="N109" s="406">
        <v>0</v>
      </c>
      <c r="O109" s="223">
        <f t="shared" si="1"/>
        <v>0</v>
      </c>
    </row>
    <row r="110" spans="1:17" x14ac:dyDescent="0.25">
      <c r="A110" s="73" t="s">
        <v>323</v>
      </c>
      <c r="B110" s="87"/>
      <c r="C110" s="317">
        <v>0</v>
      </c>
      <c r="D110" s="72">
        <v>0</v>
      </c>
      <c r="E110" s="405">
        <v>0</v>
      </c>
      <c r="F110" s="407">
        <v>0</v>
      </c>
      <c r="G110" s="407">
        <v>0</v>
      </c>
      <c r="H110" s="405">
        <v>0</v>
      </c>
      <c r="I110" s="407">
        <v>0</v>
      </c>
      <c r="J110" s="407">
        <v>0</v>
      </c>
      <c r="K110" s="407">
        <v>0</v>
      </c>
      <c r="L110" s="405">
        <v>0</v>
      </c>
      <c r="M110" s="405">
        <v>0</v>
      </c>
      <c r="N110" s="406">
        <v>0</v>
      </c>
      <c r="O110" s="223">
        <f t="shared" si="1"/>
        <v>0</v>
      </c>
    </row>
    <row r="111" spans="1:17" x14ac:dyDescent="0.25">
      <c r="A111" s="73" t="s">
        <v>391</v>
      </c>
      <c r="B111" s="87"/>
      <c r="C111" s="72">
        <v>0</v>
      </c>
      <c r="D111" s="72">
        <v>0</v>
      </c>
      <c r="E111" s="405">
        <v>0</v>
      </c>
      <c r="F111" s="407">
        <v>0</v>
      </c>
      <c r="G111" s="407">
        <v>0</v>
      </c>
      <c r="H111" s="405">
        <v>0</v>
      </c>
      <c r="I111" s="407">
        <v>0</v>
      </c>
      <c r="J111" s="407">
        <v>0</v>
      </c>
      <c r="K111" s="407">
        <v>0</v>
      </c>
      <c r="L111" s="405">
        <v>0</v>
      </c>
      <c r="M111" s="405">
        <v>0</v>
      </c>
      <c r="N111" s="406">
        <v>0</v>
      </c>
      <c r="O111" s="223">
        <f t="shared" si="1"/>
        <v>0</v>
      </c>
    </row>
    <row r="112" spans="1:17" ht="15.75" thickBot="1" x14ac:dyDescent="0.3">
      <c r="A112" s="568" t="s">
        <v>320</v>
      </c>
      <c r="B112" s="569"/>
      <c r="C112" s="85">
        <v>-1633</v>
      </c>
      <c r="D112" s="392">
        <v>0</v>
      </c>
      <c r="E112" s="531">
        <v>-230933.43</v>
      </c>
      <c r="F112" s="570">
        <v>0</v>
      </c>
      <c r="G112" s="570">
        <v>0</v>
      </c>
      <c r="H112" s="531">
        <v>-44784.06</v>
      </c>
      <c r="I112" s="570">
        <v>0</v>
      </c>
      <c r="J112" s="570">
        <v>-47.46</v>
      </c>
      <c r="K112" s="570">
        <v>56570.21</v>
      </c>
      <c r="L112" s="531">
        <v>0</v>
      </c>
      <c r="M112" s="531">
        <v>0</v>
      </c>
      <c r="N112" s="572">
        <v>-56279.94</v>
      </c>
      <c r="O112" s="482">
        <f t="shared" si="1"/>
        <v>-277107.68000000005</v>
      </c>
      <c r="P112" s="482"/>
      <c r="Q112" s="85"/>
    </row>
    <row r="113" spans="1:17" ht="15.75" thickBot="1" x14ac:dyDescent="0.3">
      <c r="A113" s="215" t="s">
        <v>166</v>
      </c>
      <c r="B113" s="573"/>
      <c r="C113" s="574">
        <f>SUM(C2:C112)</f>
        <v>38451626.549999997</v>
      </c>
      <c r="D113" s="574">
        <f>SUM(D2:D112)</f>
        <v>63039480.93</v>
      </c>
      <c r="E113" s="574">
        <f t="shared" ref="E113:L113" si="2">SUM(E2:E112)</f>
        <v>22068544.990000002</v>
      </c>
      <c r="F113" s="574">
        <f t="shared" si="2"/>
        <v>41812911.409999996</v>
      </c>
      <c r="G113" s="574">
        <f>SUM(G2:G112)</f>
        <v>64218107.159999996</v>
      </c>
      <c r="H113" s="574">
        <f>SUM(H2:H112)</f>
        <v>18484656.639999997</v>
      </c>
      <c r="I113" s="574">
        <f>SUM(I2:I112)</f>
        <v>45652109.349999994</v>
      </c>
      <c r="J113" s="574">
        <f>SUM(J2:J112)</f>
        <v>65674884.630000003</v>
      </c>
      <c r="K113" s="575">
        <f t="shared" si="2"/>
        <v>46404266.100000001</v>
      </c>
      <c r="L113" s="574">
        <f t="shared" si="2"/>
        <v>23886527.960000005</v>
      </c>
      <c r="M113" s="574">
        <f>SUM(M2:M112)</f>
        <v>65002389.439999998</v>
      </c>
      <c r="N113" s="574">
        <f>SUM(N2:N112)</f>
        <v>20788137.799999997</v>
      </c>
      <c r="O113" s="581">
        <f>SUM(O2:O112)</f>
        <v>515483642.95999998</v>
      </c>
      <c r="P113" s="295"/>
      <c r="Q113" s="85"/>
    </row>
    <row r="114" spans="1:17" x14ac:dyDescent="0.25">
      <c r="A114" s="234"/>
      <c r="C114" s="85"/>
      <c r="D114" s="85"/>
      <c r="E114" s="85"/>
      <c r="F114" s="440"/>
      <c r="H114" s="85"/>
      <c r="I114" s="252" t="s">
        <v>746</v>
      </c>
      <c r="J114" s="252"/>
      <c r="K114" s="252" t="s">
        <v>746</v>
      </c>
      <c r="L114" s="85"/>
      <c r="M114" s="85"/>
      <c r="N114" s="388"/>
      <c r="O114" s="85"/>
      <c r="P114" s="85"/>
    </row>
    <row r="115" spans="1:17" x14ac:dyDescent="0.25">
      <c r="A115" s="234"/>
      <c r="C115" s="389"/>
      <c r="D115" s="85"/>
      <c r="E115" s="85"/>
      <c r="F115" s="440"/>
      <c r="H115" s="85"/>
      <c r="I115" s="252"/>
      <c r="J115" s="252"/>
      <c r="K115" s="252"/>
      <c r="L115" s="85"/>
      <c r="M115" s="85"/>
      <c r="N115" s="388"/>
      <c r="O115" s="85"/>
      <c r="Q115" s="251"/>
    </row>
    <row r="116" spans="1:17" x14ac:dyDescent="0.25">
      <c r="A116" s="234"/>
      <c r="C116" s="85"/>
      <c r="D116" s="85"/>
      <c r="E116" s="85"/>
      <c r="F116" s="440"/>
      <c r="H116" s="85"/>
      <c r="I116" s="252"/>
      <c r="J116" s="252"/>
      <c r="K116" s="252"/>
      <c r="L116" s="85"/>
      <c r="M116" s="85"/>
      <c r="N116" s="388"/>
      <c r="O116" s="85"/>
      <c r="P116" s="85"/>
      <c r="Q116" s="251"/>
    </row>
    <row r="117" spans="1:17" s="89" customFormat="1" x14ac:dyDescent="0.25">
      <c r="B117" s="90"/>
      <c r="C117" s="389"/>
      <c r="D117" s="389"/>
      <c r="F117" s="253"/>
      <c r="G117" s="253"/>
      <c r="I117" s="253"/>
      <c r="J117" s="253"/>
      <c r="K117" s="253"/>
      <c r="N117" s="384"/>
      <c r="Q117" s="483"/>
    </row>
    <row r="118" spans="1:17" x14ac:dyDescent="0.25">
      <c r="A118" s="84" t="s">
        <v>199</v>
      </c>
      <c r="B118" s="6"/>
      <c r="C118" s="390"/>
      <c r="D118" s="84"/>
      <c r="E118" s="84"/>
      <c r="F118" s="407"/>
      <c r="G118" s="95"/>
      <c r="H118" s="84"/>
      <c r="I118" s="307"/>
      <c r="J118" s="307"/>
      <c r="K118" s="307"/>
      <c r="L118" s="84"/>
      <c r="M118" s="84"/>
      <c r="N118" s="385"/>
      <c r="O118" s="84"/>
      <c r="P118" s="85"/>
      <c r="Q118" s="251"/>
    </row>
    <row r="119" spans="1:17" x14ac:dyDescent="0.25">
      <c r="A119" s="91" t="s">
        <v>204</v>
      </c>
      <c r="B119" s="6"/>
      <c r="C119" s="390">
        <v>105881</v>
      </c>
      <c r="D119" s="390">
        <v>106025</v>
      </c>
      <c r="E119" s="92">
        <v>106782</v>
      </c>
      <c r="F119" s="254">
        <v>107967</v>
      </c>
      <c r="G119" s="494">
        <v>109217</v>
      </c>
      <c r="H119" s="92">
        <v>110765</v>
      </c>
      <c r="I119" s="254">
        <v>113625</v>
      </c>
      <c r="J119" s="254">
        <v>113882</v>
      </c>
      <c r="K119" s="254">
        <v>114998</v>
      </c>
      <c r="L119" s="93">
        <v>110191</v>
      </c>
      <c r="M119" s="92">
        <v>109673</v>
      </c>
      <c r="N119" s="386">
        <v>110920</v>
      </c>
      <c r="O119" s="92">
        <f>SUM(C122:N122)</f>
        <v>1319926</v>
      </c>
      <c r="P119" s="85"/>
      <c r="Q119" s="251"/>
    </row>
    <row r="120" spans="1:17" x14ac:dyDescent="0.25">
      <c r="A120" s="91" t="s">
        <v>205</v>
      </c>
      <c r="B120" s="6"/>
      <c r="C120" s="390"/>
      <c r="D120" s="390"/>
      <c r="E120" s="92"/>
      <c r="F120" s="407"/>
      <c r="G120" s="451"/>
      <c r="H120" s="92"/>
      <c r="I120" s="254"/>
      <c r="J120" s="254"/>
      <c r="K120" s="254"/>
      <c r="L120" s="92"/>
      <c r="M120" s="92"/>
      <c r="N120" s="386"/>
      <c r="O120" s="92"/>
      <c r="Q120" s="251"/>
    </row>
    <row r="121" spans="1:17" x14ac:dyDescent="0.25">
      <c r="A121" s="91"/>
      <c r="B121" s="6"/>
      <c r="D121" s="390"/>
      <c r="E121" s="92"/>
      <c r="F121" s="407"/>
      <c r="G121" s="451"/>
      <c r="H121" s="92"/>
      <c r="I121" s="254"/>
      <c r="J121" s="254"/>
      <c r="K121" s="254"/>
      <c r="L121" s="92"/>
      <c r="M121" s="92"/>
      <c r="N121" s="386"/>
      <c r="O121" s="84"/>
    </row>
    <row r="122" spans="1:17" x14ac:dyDescent="0.25">
      <c r="A122" s="91" t="s">
        <v>185</v>
      </c>
      <c r="B122" s="6"/>
      <c r="C122" s="390">
        <f>SUM(C119:C121)</f>
        <v>105881</v>
      </c>
      <c r="D122" s="390">
        <f t="shared" ref="D122:N122" si="3">SUM(D119:D121)</f>
        <v>106025</v>
      </c>
      <c r="E122" s="390">
        <f t="shared" si="3"/>
        <v>106782</v>
      </c>
      <c r="F122" s="390">
        <f t="shared" si="3"/>
        <v>107967</v>
      </c>
      <c r="G122" s="390">
        <f t="shared" si="3"/>
        <v>109217</v>
      </c>
      <c r="H122" s="390">
        <f t="shared" si="3"/>
        <v>110765</v>
      </c>
      <c r="I122" s="390">
        <f t="shared" si="3"/>
        <v>113625</v>
      </c>
      <c r="J122" s="390">
        <f t="shared" si="3"/>
        <v>113882</v>
      </c>
      <c r="K122" s="254">
        <f t="shared" si="3"/>
        <v>114998</v>
      </c>
      <c r="L122" s="390">
        <f t="shared" si="3"/>
        <v>110191</v>
      </c>
      <c r="M122" s="390">
        <f t="shared" si="3"/>
        <v>109673</v>
      </c>
      <c r="N122" s="390">
        <f t="shared" si="3"/>
        <v>110920</v>
      </c>
      <c r="O122" s="92">
        <f>SUM(O119:O120)</f>
        <v>1319926</v>
      </c>
    </row>
    <row r="124" spans="1:17" x14ac:dyDescent="0.25">
      <c r="A124" s="22" t="s">
        <v>197</v>
      </c>
      <c r="C124" s="389">
        <f>C113/C122</f>
        <v>363.15889111360866</v>
      </c>
      <c r="D124" s="389">
        <f>+D113/D122</f>
        <v>594.57185503419009</v>
      </c>
      <c r="E124" s="389">
        <f>+E113/E122</f>
        <v>206.66914826468883</v>
      </c>
      <c r="F124" s="389">
        <f t="shared" ref="F124:N124" si="4">+F113/F122</f>
        <v>387.27492113330919</v>
      </c>
      <c r="G124" s="389">
        <f t="shared" si="4"/>
        <v>587.98636805625495</v>
      </c>
      <c r="H124" s="389">
        <f t="shared" si="4"/>
        <v>166.88174640003609</v>
      </c>
      <c r="I124" s="389">
        <f t="shared" si="4"/>
        <v>401.77874015401534</v>
      </c>
      <c r="J124" s="389">
        <f t="shared" si="4"/>
        <v>576.6924064382431</v>
      </c>
      <c r="K124" s="253">
        <f t="shared" si="4"/>
        <v>403.52237517174211</v>
      </c>
      <c r="L124" s="389">
        <f t="shared" si="4"/>
        <v>216.77385594104786</v>
      </c>
      <c r="M124" s="389">
        <f t="shared" si="4"/>
        <v>592.69272692458492</v>
      </c>
      <c r="N124" s="389">
        <f t="shared" si="4"/>
        <v>187.41559502344029</v>
      </c>
      <c r="O124" s="89">
        <f>O113/O122</f>
        <v>390.5398052315054</v>
      </c>
    </row>
    <row r="125" spans="1:17" x14ac:dyDescent="0.25">
      <c r="N125" s="388"/>
      <c r="O125" s="89"/>
    </row>
    <row r="126" spans="1:17" x14ac:dyDescent="0.25">
      <c r="N126" s="388"/>
    </row>
    <row r="127" spans="1:17" x14ac:dyDescent="0.25">
      <c r="I127" s="400"/>
      <c r="J127" s="308"/>
    </row>
    <row r="128" spans="1:17" x14ac:dyDescent="0.25">
      <c r="I128" s="400"/>
      <c r="J128" s="459"/>
      <c r="N128" s="388"/>
    </row>
    <row r="129" spans="9:15" x14ac:dyDescent="0.25">
      <c r="I129" s="400"/>
      <c r="J129" s="308"/>
    </row>
    <row r="130" spans="9:15" x14ac:dyDescent="0.25">
      <c r="I130" s="400"/>
      <c r="J130" s="308"/>
    </row>
    <row r="131" spans="9:15" x14ac:dyDescent="0.25">
      <c r="I131" s="400"/>
      <c r="J131" s="308"/>
    </row>
    <row r="132" spans="9:15" x14ac:dyDescent="0.25">
      <c r="I132" s="400"/>
      <c r="J132" s="308"/>
    </row>
    <row r="133" spans="9:15" x14ac:dyDescent="0.25">
      <c r="J133" s="308"/>
    </row>
    <row r="134" spans="9:15" x14ac:dyDescent="0.25">
      <c r="O134" s="85"/>
    </row>
  </sheetData>
  <pageMargins left="0.25" right="0.25" top="0.25" bottom="0.25" header="0.3" footer="0.3"/>
  <pageSetup paperSize="5" scale="1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R132"/>
  <sheetViews>
    <sheetView zoomScaleNormal="100" workbookViewId="0">
      <pane xSplit="2" ySplit="1" topLeftCell="D2" activePane="bottomRight" state="frozen"/>
      <selection activeCell="I108" sqref="I108"/>
      <selection pane="topRight" activeCell="I108" sqref="I108"/>
      <selection pane="bottomLeft" activeCell="I108" sqref="I108"/>
      <selection pane="bottomRight" activeCell="N120" sqref="N120"/>
    </sheetView>
  </sheetViews>
  <sheetFormatPr defaultColWidth="9.28515625" defaultRowHeight="15" x14ac:dyDescent="0.25"/>
  <cols>
    <col min="1" max="1" width="55.5703125" customWidth="1"/>
    <col min="2" max="2" width="8.5703125" style="94" customWidth="1"/>
    <col min="3" max="5" width="16.28515625" customWidth="1"/>
    <col min="6" max="7" width="16.140625" style="255" customWidth="1"/>
    <col min="8" max="8" width="16.140625" customWidth="1"/>
    <col min="9" max="11" width="16.140625" style="255" customWidth="1"/>
    <col min="12" max="12" width="16.140625" customWidth="1"/>
    <col min="13" max="14" width="16.140625" style="387" customWidth="1"/>
    <col min="15" max="15" width="20.28515625" customWidth="1"/>
    <col min="16" max="16" width="22" style="251" customWidth="1"/>
    <col min="17" max="17" width="13.28515625" style="251" customWidth="1"/>
  </cols>
  <sheetData>
    <row r="1" spans="1:15" ht="15.75" thickBot="1" x14ac:dyDescent="0.3">
      <c r="A1" s="82" t="s">
        <v>182</v>
      </c>
      <c r="B1" s="83"/>
      <c r="C1" s="409" t="s">
        <v>167</v>
      </c>
      <c r="D1" s="409" t="s">
        <v>168</v>
      </c>
      <c r="E1" s="409" t="s">
        <v>169</v>
      </c>
      <c r="F1" s="411" t="s">
        <v>170</v>
      </c>
      <c r="G1" s="411" t="s">
        <v>171</v>
      </c>
      <c r="H1" s="409" t="s">
        <v>172</v>
      </c>
      <c r="I1" s="411" t="s">
        <v>173</v>
      </c>
      <c r="J1" s="411" t="s">
        <v>174</v>
      </c>
      <c r="K1" s="411" t="s">
        <v>175</v>
      </c>
      <c r="L1" s="409" t="s">
        <v>176</v>
      </c>
      <c r="M1" s="410" t="s">
        <v>177</v>
      </c>
      <c r="N1" s="410" t="s">
        <v>178</v>
      </c>
      <c r="O1" s="412" t="s">
        <v>602</v>
      </c>
    </row>
    <row r="2" spans="1:15" x14ac:dyDescent="0.25">
      <c r="A2" s="3" t="s">
        <v>0</v>
      </c>
      <c r="B2" s="5"/>
      <c r="C2" s="403">
        <v>0</v>
      </c>
      <c r="D2" s="403">
        <v>0</v>
      </c>
      <c r="E2" s="72">
        <v>0</v>
      </c>
      <c r="F2" s="95">
        <v>0</v>
      </c>
      <c r="G2" s="95">
        <v>0</v>
      </c>
      <c r="H2" s="72">
        <v>0</v>
      </c>
      <c r="I2" s="95">
        <v>0</v>
      </c>
      <c r="J2" s="95">
        <v>0</v>
      </c>
      <c r="K2" s="95">
        <v>0</v>
      </c>
      <c r="L2" s="404">
        <v>0</v>
      </c>
      <c r="M2" s="313">
        <v>0</v>
      </c>
      <c r="N2" s="403">
        <v>0</v>
      </c>
      <c r="O2" s="223">
        <f>SUM(C2:N2)</f>
        <v>0</v>
      </c>
    </row>
    <row r="3" spans="1:15" x14ac:dyDescent="0.25">
      <c r="A3" s="4" t="s">
        <v>1</v>
      </c>
      <c r="B3" s="86" t="s">
        <v>2</v>
      </c>
      <c r="C3" s="403">
        <v>0</v>
      </c>
      <c r="D3" s="403">
        <v>1633</v>
      </c>
      <c r="E3" s="72">
        <v>0</v>
      </c>
      <c r="F3" s="404">
        <v>0</v>
      </c>
      <c r="G3" s="404">
        <v>6048</v>
      </c>
      <c r="H3" s="404">
        <v>0</v>
      </c>
      <c r="I3" s="403">
        <v>10668.58</v>
      </c>
      <c r="J3" s="403">
        <v>1702.45</v>
      </c>
      <c r="K3" s="404">
        <v>0</v>
      </c>
      <c r="L3" s="404">
        <v>0</v>
      </c>
      <c r="M3" s="403">
        <v>2810</v>
      </c>
      <c r="N3" s="403">
        <v>4193.67</v>
      </c>
      <c r="O3" s="223">
        <f t="shared" ref="O3:O71" si="0">SUM(C3:N3)</f>
        <v>27055.700000000004</v>
      </c>
    </row>
    <row r="4" spans="1:15" x14ac:dyDescent="0.25">
      <c r="A4" s="73" t="s">
        <v>3</v>
      </c>
      <c r="B4" s="1" t="s">
        <v>4</v>
      </c>
      <c r="C4" s="403">
        <v>0</v>
      </c>
      <c r="D4" s="403">
        <v>0</v>
      </c>
      <c r="E4" s="72">
        <v>0</v>
      </c>
      <c r="F4" s="95">
        <v>0</v>
      </c>
      <c r="G4" s="95">
        <v>0</v>
      </c>
      <c r="H4" s="404">
        <v>0</v>
      </c>
      <c r="I4" s="403">
        <v>0</v>
      </c>
      <c r="J4" s="403">
        <v>0</v>
      </c>
      <c r="K4" s="404">
        <v>0</v>
      </c>
      <c r="L4" s="404">
        <v>0</v>
      </c>
      <c r="M4" s="403">
        <v>0</v>
      </c>
      <c r="N4" s="403">
        <v>0</v>
      </c>
      <c r="O4" s="223">
        <f t="shared" si="0"/>
        <v>0</v>
      </c>
    </row>
    <row r="5" spans="1:15" x14ac:dyDescent="0.25">
      <c r="A5" s="73" t="s">
        <v>5</v>
      </c>
      <c r="B5" s="1" t="s">
        <v>6</v>
      </c>
      <c r="C5" s="403">
        <v>0</v>
      </c>
      <c r="D5" s="403">
        <v>0</v>
      </c>
      <c r="E5" s="72">
        <v>0</v>
      </c>
      <c r="F5" s="95">
        <v>0</v>
      </c>
      <c r="G5" s="95">
        <v>0</v>
      </c>
      <c r="H5" s="404">
        <v>0</v>
      </c>
      <c r="I5" s="403">
        <v>0</v>
      </c>
      <c r="J5" s="403">
        <v>0</v>
      </c>
      <c r="K5" s="404">
        <v>0</v>
      </c>
      <c r="L5" s="404">
        <v>0</v>
      </c>
      <c r="M5" s="403">
        <v>0</v>
      </c>
      <c r="N5" s="403">
        <v>0</v>
      </c>
      <c r="O5" s="223">
        <f t="shared" si="0"/>
        <v>0</v>
      </c>
    </row>
    <row r="6" spans="1:15" x14ac:dyDescent="0.25">
      <c r="A6" s="73" t="s">
        <v>7</v>
      </c>
      <c r="B6" s="1" t="s">
        <v>8</v>
      </c>
      <c r="C6" s="403">
        <v>0</v>
      </c>
      <c r="D6" s="403">
        <v>0</v>
      </c>
      <c r="E6" s="72">
        <v>0</v>
      </c>
      <c r="F6" s="95">
        <v>0</v>
      </c>
      <c r="G6" s="95">
        <v>0</v>
      </c>
      <c r="H6" s="404">
        <v>0</v>
      </c>
      <c r="I6" s="403">
        <v>0</v>
      </c>
      <c r="J6" s="403">
        <v>0</v>
      </c>
      <c r="K6" s="404">
        <v>0</v>
      </c>
      <c r="L6" s="404">
        <v>0</v>
      </c>
      <c r="M6" s="403">
        <v>0</v>
      </c>
      <c r="N6" s="403">
        <v>0</v>
      </c>
      <c r="O6" s="223">
        <f t="shared" si="0"/>
        <v>0</v>
      </c>
    </row>
    <row r="7" spans="1:15" x14ac:dyDescent="0.25">
      <c r="A7" s="73" t="s">
        <v>9</v>
      </c>
      <c r="B7" s="1" t="s">
        <v>10</v>
      </c>
      <c r="C7" s="403">
        <v>0</v>
      </c>
      <c r="D7" s="403">
        <v>0</v>
      </c>
      <c r="E7" s="72">
        <v>0</v>
      </c>
      <c r="F7" s="95">
        <v>0</v>
      </c>
      <c r="G7" s="95">
        <v>0</v>
      </c>
      <c r="H7" s="404">
        <v>0</v>
      </c>
      <c r="I7" s="403">
        <v>0</v>
      </c>
      <c r="J7" s="403">
        <v>0</v>
      </c>
      <c r="K7" s="404">
        <v>0</v>
      </c>
      <c r="L7" s="404">
        <v>0</v>
      </c>
      <c r="M7" s="403">
        <v>0</v>
      </c>
      <c r="N7" s="403">
        <v>0</v>
      </c>
      <c r="O7" s="223">
        <f t="shared" si="0"/>
        <v>0</v>
      </c>
    </row>
    <row r="8" spans="1:15" x14ac:dyDescent="0.25">
      <c r="A8" s="73" t="s">
        <v>778</v>
      </c>
      <c r="B8" s="1" t="s">
        <v>777</v>
      </c>
      <c r="C8" s="403">
        <v>0</v>
      </c>
      <c r="D8" s="403">
        <v>0</v>
      </c>
      <c r="E8" s="72">
        <v>0</v>
      </c>
      <c r="F8" s="95">
        <v>0</v>
      </c>
      <c r="G8" s="95">
        <v>0</v>
      </c>
      <c r="H8" s="404">
        <v>0</v>
      </c>
      <c r="I8" s="403">
        <v>0</v>
      </c>
      <c r="J8" s="403">
        <v>0</v>
      </c>
      <c r="K8" s="404">
        <v>0</v>
      </c>
      <c r="L8" s="404">
        <v>0</v>
      </c>
      <c r="M8" s="403">
        <v>0</v>
      </c>
      <c r="N8" s="403">
        <v>0</v>
      </c>
      <c r="O8" s="223">
        <f t="shared" si="0"/>
        <v>0</v>
      </c>
    </row>
    <row r="9" spans="1:15" x14ac:dyDescent="0.25">
      <c r="A9" s="73" t="s">
        <v>11</v>
      </c>
      <c r="B9" s="1" t="s">
        <v>12</v>
      </c>
      <c r="C9" s="403">
        <v>0</v>
      </c>
      <c r="D9" s="403">
        <v>0</v>
      </c>
      <c r="E9" s="72">
        <v>0</v>
      </c>
      <c r="F9" s="95">
        <v>0</v>
      </c>
      <c r="G9" s="95">
        <v>0</v>
      </c>
      <c r="H9" s="404">
        <v>0</v>
      </c>
      <c r="I9" s="403">
        <v>0</v>
      </c>
      <c r="J9" s="403">
        <v>0</v>
      </c>
      <c r="K9" s="404">
        <v>0</v>
      </c>
      <c r="L9" s="404">
        <v>0</v>
      </c>
      <c r="M9" s="403">
        <v>0</v>
      </c>
      <c r="N9" s="403">
        <v>0</v>
      </c>
      <c r="O9" s="223">
        <f t="shared" si="0"/>
        <v>0</v>
      </c>
    </row>
    <row r="10" spans="1:15" x14ac:dyDescent="0.25">
      <c r="A10" s="73" t="s">
        <v>13</v>
      </c>
      <c r="B10" s="1" t="s">
        <v>14</v>
      </c>
      <c r="C10" s="403">
        <v>0</v>
      </c>
      <c r="D10" s="403">
        <v>0</v>
      </c>
      <c r="E10" s="72">
        <v>0</v>
      </c>
      <c r="F10" s="95">
        <v>0</v>
      </c>
      <c r="G10" s="95">
        <v>0</v>
      </c>
      <c r="H10" s="404">
        <v>0</v>
      </c>
      <c r="I10" s="403">
        <v>0</v>
      </c>
      <c r="J10" s="403">
        <v>0</v>
      </c>
      <c r="K10" s="404">
        <v>0</v>
      </c>
      <c r="L10" s="404">
        <v>0</v>
      </c>
      <c r="M10" s="403">
        <v>0</v>
      </c>
      <c r="N10" s="403">
        <v>0</v>
      </c>
      <c r="O10" s="223">
        <f t="shared" si="0"/>
        <v>0</v>
      </c>
    </row>
    <row r="11" spans="1:15" x14ac:dyDescent="0.25">
      <c r="A11" s="73" t="s">
        <v>335</v>
      </c>
      <c r="B11" s="1" t="s">
        <v>334</v>
      </c>
      <c r="C11" s="403">
        <v>0</v>
      </c>
      <c r="D11" s="403">
        <v>0</v>
      </c>
      <c r="E11" s="72">
        <v>0</v>
      </c>
      <c r="F11" s="95">
        <v>0</v>
      </c>
      <c r="G11" s="95">
        <v>0</v>
      </c>
      <c r="H11" s="404">
        <v>0</v>
      </c>
      <c r="I11" s="403">
        <v>0</v>
      </c>
      <c r="J11" s="403">
        <v>0</v>
      </c>
      <c r="K11" s="404">
        <v>0</v>
      </c>
      <c r="L11" s="404">
        <v>0</v>
      </c>
      <c r="M11" s="403">
        <v>0</v>
      </c>
      <c r="N11" s="403">
        <v>0</v>
      </c>
      <c r="O11" s="223">
        <f t="shared" si="0"/>
        <v>0</v>
      </c>
    </row>
    <row r="12" spans="1:15" x14ac:dyDescent="0.25">
      <c r="A12" s="73" t="s">
        <v>324</v>
      </c>
      <c r="B12" s="1" t="s">
        <v>325</v>
      </c>
      <c r="C12" s="403">
        <v>0</v>
      </c>
      <c r="D12" s="403">
        <v>0</v>
      </c>
      <c r="E12" s="72">
        <v>0</v>
      </c>
      <c r="F12" s="95">
        <v>0</v>
      </c>
      <c r="G12" s="95">
        <v>0</v>
      </c>
      <c r="H12" s="404">
        <v>0</v>
      </c>
      <c r="I12" s="403">
        <v>0</v>
      </c>
      <c r="J12" s="403">
        <v>0</v>
      </c>
      <c r="K12" s="404">
        <v>0</v>
      </c>
      <c r="L12" s="404">
        <v>0</v>
      </c>
      <c r="M12" s="403">
        <v>0</v>
      </c>
      <c r="N12" s="403">
        <v>0</v>
      </c>
      <c r="O12" s="223">
        <f t="shared" si="0"/>
        <v>0</v>
      </c>
    </row>
    <row r="13" spans="1:15" x14ac:dyDescent="0.25">
      <c r="A13" s="73" t="s">
        <v>787</v>
      </c>
      <c r="B13" s="1" t="s">
        <v>788</v>
      </c>
      <c r="C13" s="403">
        <v>0</v>
      </c>
      <c r="D13" s="403">
        <v>0</v>
      </c>
      <c r="E13" s="72">
        <v>0</v>
      </c>
      <c r="F13" s="95">
        <v>0</v>
      </c>
      <c r="G13" s="95">
        <v>0</v>
      </c>
      <c r="H13" s="404">
        <v>0</v>
      </c>
      <c r="I13" s="403">
        <v>0</v>
      </c>
      <c r="J13" s="403">
        <v>0</v>
      </c>
      <c r="K13" s="404">
        <v>0</v>
      </c>
      <c r="L13" s="404">
        <v>0</v>
      </c>
      <c r="M13" s="403">
        <v>0</v>
      </c>
      <c r="N13" s="403">
        <v>0</v>
      </c>
      <c r="O13" s="223">
        <f t="shared" si="0"/>
        <v>0</v>
      </c>
    </row>
    <row r="14" spans="1:15" x14ac:dyDescent="0.25">
      <c r="A14" s="73" t="s">
        <v>15</v>
      </c>
      <c r="B14" s="1" t="s">
        <v>16</v>
      </c>
      <c r="C14" s="403">
        <v>14915.86</v>
      </c>
      <c r="D14" s="403">
        <v>5750.8</v>
      </c>
      <c r="E14" s="402">
        <v>466.31</v>
      </c>
      <c r="F14" s="403">
        <v>4282.6499999999996</v>
      </c>
      <c r="G14" s="403">
        <v>4087.54</v>
      </c>
      <c r="H14" s="404">
        <v>5483.21</v>
      </c>
      <c r="I14" s="403">
        <v>2420.0100000000002</v>
      </c>
      <c r="J14" s="403">
        <v>543.25</v>
      </c>
      <c r="K14" s="404">
        <v>4361.8999999999996</v>
      </c>
      <c r="L14" s="404">
        <v>2269.52</v>
      </c>
      <c r="M14" s="403">
        <v>907.45</v>
      </c>
      <c r="N14" s="403">
        <v>1232.4100000000001</v>
      </c>
      <c r="O14" s="223">
        <f t="shared" si="0"/>
        <v>46720.91</v>
      </c>
    </row>
    <row r="15" spans="1:15" x14ac:dyDescent="0.25">
      <c r="A15" s="73" t="s">
        <v>17</v>
      </c>
      <c r="B15" s="1" t="s">
        <v>18</v>
      </c>
      <c r="C15" s="403">
        <v>0</v>
      </c>
      <c r="D15" s="403">
        <v>0</v>
      </c>
      <c r="E15" s="402">
        <v>0</v>
      </c>
      <c r="F15" s="403">
        <v>0</v>
      </c>
      <c r="G15" s="403">
        <v>0</v>
      </c>
      <c r="H15" s="404">
        <v>0</v>
      </c>
      <c r="I15" s="403">
        <v>0</v>
      </c>
      <c r="J15" s="403">
        <v>0</v>
      </c>
      <c r="K15" s="404">
        <v>0</v>
      </c>
      <c r="L15" s="404">
        <v>0</v>
      </c>
      <c r="M15" s="403">
        <v>0</v>
      </c>
      <c r="N15" s="403">
        <v>0</v>
      </c>
      <c r="O15" s="223">
        <f t="shared" si="0"/>
        <v>0</v>
      </c>
    </row>
    <row r="16" spans="1:15" x14ac:dyDescent="0.25">
      <c r="A16" s="73" t="s">
        <v>19</v>
      </c>
      <c r="B16" s="1" t="s">
        <v>20</v>
      </c>
      <c r="C16" s="403">
        <v>115.32</v>
      </c>
      <c r="D16" s="403">
        <v>0</v>
      </c>
      <c r="E16" s="402">
        <v>0</v>
      </c>
      <c r="F16" s="403">
        <v>0</v>
      </c>
      <c r="G16" s="403">
        <v>0</v>
      </c>
      <c r="H16" s="404">
        <v>0</v>
      </c>
      <c r="I16" s="403">
        <v>0</v>
      </c>
      <c r="J16" s="403">
        <v>0</v>
      </c>
      <c r="K16" s="404">
        <v>0</v>
      </c>
      <c r="L16" s="404">
        <v>0</v>
      </c>
      <c r="M16" s="403">
        <v>0</v>
      </c>
      <c r="N16" s="403">
        <v>0</v>
      </c>
      <c r="O16" s="223">
        <f t="shared" si="0"/>
        <v>115.32</v>
      </c>
    </row>
    <row r="17" spans="1:15" x14ac:dyDescent="0.25">
      <c r="A17" s="73" t="s">
        <v>779</v>
      </c>
      <c r="B17" s="1" t="s">
        <v>780</v>
      </c>
      <c r="C17" s="403">
        <v>0</v>
      </c>
      <c r="D17" s="403">
        <v>-229.78</v>
      </c>
      <c r="E17" s="402">
        <v>-180.09</v>
      </c>
      <c r="F17" s="403">
        <v>-136.87</v>
      </c>
      <c r="G17" s="403">
        <v>0</v>
      </c>
      <c r="H17" s="404">
        <v>0</v>
      </c>
      <c r="I17" s="403">
        <v>-2129.66</v>
      </c>
      <c r="J17" s="403">
        <v>-124.99</v>
      </c>
      <c r="K17" s="404">
        <v>0</v>
      </c>
      <c r="L17" s="404">
        <v>0</v>
      </c>
      <c r="M17" s="403">
        <v>-1389.39</v>
      </c>
      <c r="N17" s="403">
        <v>0</v>
      </c>
      <c r="O17" s="223">
        <f t="shared" si="0"/>
        <v>-4190.78</v>
      </c>
    </row>
    <row r="18" spans="1:15" x14ac:dyDescent="0.25">
      <c r="A18" s="73" t="s">
        <v>21</v>
      </c>
      <c r="B18" s="1" t="s">
        <v>22</v>
      </c>
      <c r="C18" s="403">
        <v>5480</v>
      </c>
      <c r="D18" s="403">
        <v>3920</v>
      </c>
      <c r="E18" s="402">
        <v>1970</v>
      </c>
      <c r="F18" s="403">
        <v>1250</v>
      </c>
      <c r="G18" s="403">
        <v>1520</v>
      </c>
      <c r="H18" s="404">
        <v>1990</v>
      </c>
      <c r="I18" s="403">
        <v>2840</v>
      </c>
      <c r="J18" s="403">
        <v>2980</v>
      </c>
      <c r="K18" s="404">
        <v>3320</v>
      </c>
      <c r="L18" s="404">
        <v>4540</v>
      </c>
      <c r="M18" s="403">
        <v>2520</v>
      </c>
      <c r="N18" s="403">
        <v>1810</v>
      </c>
      <c r="O18" s="223">
        <f t="shared" si="0"/>
        <v>34140</v>
      </c>
    </row>
    <row r="19" spans="1:15" x14ac:dyDescent="0.25">
      <c r="A19" s="73" t="s">
        <v>23</v>
      </c>
      <c r="B19" s="1" t="s">
        <v>24</v>
      </c>
      <c r="C19" s="403">
        <v>0</v>
      </c>
      <c r="D19" s="403">
        <v>0</v>
      </c>
      <c r="E19" s="402">
        <v>0</v>
      </c>
      <c r="F19" s="403">
        <v>0</v>
      </c>
      <c r="G19" s="403">
        <v>0</v>
      </c>
      <c r="H19" s="404">
        <v>0</v>
      </c>
      <c r="I19" s="403">
        <v>0</v>
      </c>
      <c r="J19" s="403">
        <v>0</v>
      </c>
      <c r="K19" s="404">
        <v>0</v>
      </c>
      <c r="L19" s="404">
        <v>0</v>
      </c>
      <c r="M19" s="403">
        <v>0</v>
      </c>
      <c r="N19" s="403">
        <v>0</v>
      </c>
      <c r="O19" s="223">
        <f t="shared" si="0"/>
        <v>0</v>
      </c>
    </row>
    <row r="20" spans="1:15" x14ac:dyDescent="0.25">
      <c r="A20" s="73" t="s">
        <v>25</v>
      </c>
      <c r="B20" s="1" t="s">
        <v>26</v>
      </c>
      <c r="C20" s="403">
        <v>0</v>
      </c>
      <c r="D20" s="404">
        <v>0</v>
      </c>
      <c r="E20" s="402">
        <v>0</v>
      </c>
      <c r="F20" s="403">
        <v>0</v>
      </c>
      <c r="G20" s="403">
        <v>0</v>
      </c>
      <c r="H20" s="404">
        <v>0</v>
      </c>
      <c r="I20" s="403">
        <v>0</v>
      </c>
      <c r="J20" s="403">
        <v>0</v>
      </c>
      <c r="K20" s="404">
        <v>0</v>
      </c>
      <c r="L20" s="404">
        <v>0</v>
      </c>
      <c r="M20" s="403">
        <v>0</v>
      </c>
      <c r="N20" s="403">
        <v>0</v>
      </c>
      <c r="O20" s="223">
        <f t="shared" si="0"/>
        <v>0</v>
      </c>
    </row>
    <row r="21" spans="1:15" x14ac:dyDescent="0.25">
      <c r="A21" s="73" t="s">
        <v>326</v>
      </c>
      <c r="B21" s="1" t="s">
        <v>327</v>
      </c>
      <c r="C21" s="403">
        <v>0</v>
      </c>
      <c r="D21" s="404">
        <v>0</v>
      </c>
      <c r="E21" s="402">
        <v>0</v>
      </c>
      <c r="F21" s="403">
        <v>0</v>
      </c>
      <c r="G21" s="403">
        <v>0</v>
      </c>
      <c r="H21" s="404">
        <v>0</v>
      </c>
      <c r="I21" s="403">
        <v>0</v>
      </c>
      <c r="J21" s="403">
        <v>0</v>
      </c>
      <c r="K21" s="404">
        <v>0</v>
      </c>
      <c r="L21" s="404">
        <v>0</v>
      </c>
      <c r="M21" s="403">
        <v>0</v>
      </c>
      <c r="N21" s="403">
        <v>0</v>
      </c>
      <c r="O21" s="223">
        <f t="shared" si="0"/>
        <v>0</v>
      </c>
    </row>
    <row r="22" spans="1:15" x14ac:dyDescent="0.25">
      <c r="A22" s="73" t="s">
        <v>27</v>
      </c>
      <c r="B22" s="1" t="s">
        <v>28</v>
      </c>
      <c r="C22" s="403">
        <v>0</v>
      </c>
      <c r="D22" s="404">
        <v>0</v>
      </c>
      <c r="E22" s="402">
        <v>0</v>
      </c>
      <c r="F22" s="403">
        <v>0</v>
      </c>
      <c r="G22" s="403">
        <v>0</v>
      </c>
      <c r="H22" s="404">
        <v>0</v>
      </c>
      <c r="I22" s="403">
        <v>0</v>
      </c>
      <c r="J22" s="403">
        <v>0</v>
      </c>
      <c r="K22" s="404">
        <v>0</v>
      </c>
      <c r="L22" s="404">
        <v>0</v>
      </c>
      <c r="M22" s="403">
        <v>0</v>
      </c>
      <c r="N22" s="403">
        <v>0</v>
      </c>
      <c r="O22" s="223">
        <f t="shared" si="0"/>
        <v>0</v>
      </c>
    </row>
    <row r="23" spans="1:15" x14ac:dyDescent="0.25">
      <c r="A23" s="73" t="s">
        <v>29</v>
      </c>
      <c r="B23" s="1" t="s">
        <v>30</v>
      </c>
      <c r="C23" s="403">
        <v>0</v>
      </c>
      <c r="D23" s="404">
        <v>0</v>
      </c>
      <c r="E23" s="402">
        <v>0</v>
      </c>
      <c r="F23" s="403">
        <v>0</v>
      </c>
      <c r="G23" s="403">
        <v>0</v>
      </c>
      <c r="H23" s="404">
        <v>0</v>
      </c>
      <c r="I23" s="403">
        <v>0</v>
      </c>
      <c r="J23" s="403">
        <v>0</v>
      </c>
      <c r="K23" s="404">
        <v>0</v>
      </c>
      <c r="L23" s="404">
        <v>0</v>
      </c>
      <c r="M23" s="403">
        <v>0</v>
      </c>
      <c r="N23" s="403">
        <v>0</v>
      </c>
      <c r="O23" s="223">
        <f t="shared" si="0"/>
        <v>0</v>
      </c>
    </row>
    <row r="24" spans="1:15" x14ac:dyDescent="0.25">
      <c r="A24" s="73" t="s">
        <v>31</v>
      </c>
      <c r="B24" s="1" t="s">
        <v>32</v>
      </c>
      <c r="C24" s="403">
        <v>0</v>
      </c>
      <c r="D24" s="404">
        <v>0</v>
      </c>
      <c r="E24" s="402">
        <v>673.6</v>
      </c>
      <c r="F24" s="403">
        <v>0</v>
      </c>
      <c r="G24" s="403">
        <v>0</v>
      </c>
      <c r="H24" s="404">
        <v>0</v>
      </c>
      <c r="I24" s="403">
        <v>0</v>
      </c>
      <c r="J24" s="403">
        <v>0</v>
      </c>
      <c r="K24" s="404">
        <v>0</v>
      </c>
      <c r="L24" s="404">
        <v>0</v>
      </c>
      <c r="M24" s="403">
        <v>673.6</v>
      </c>
      <c r="N24" s="403">
        <v>0</v>
      </c>
      <c r="O24" s="223">
        <f t="shared" si="0"/>
        <v>1347.2</v>
      </c>
    </row>
    <row r="25" spans="1:15" x14ac:dyDescent="0.25">
      <c r="A25" s="73" t="s">
        <v>33</v>
      </c>
      <c r="B25" s="1" t="s">
        <v>34</v>
      </c>
      <c r="C25" s="403">
        <v>812.63</v>
      </c>
      <c r="D25" s="404">
        <v>0</v>
      </c>
      <c r="E25" s="402">
        <v>40.98</v>
      </c>
      <c r="F25" s="403">
        <v>412.5</v>
      </c>
      <c r="G25" s="403">
        <v>944.76</v>
      </c>
      <c r="H25" s="402">
        <v>402.62</v>
      </c>
      <c r="I25" s="403">
        <v>3064.06</v>
      </c>
      <c r="J25" s="453">
        <v>144.12</v>
      </c>
      <c r="K25" s="404">
        <v>409.49</v>
      </c>
      <c r="L25" s="404">
        <v>423.11</v>
      </c>
      <c r="M25" s="403">
        <v>235.1</v>
      </c>
      <c r="N25" s="403">
        <v>146.52000000000001</v>
      </c>
      <c r="O25" s="223">
        <f t="shared" si="0"/>
        <v>7035.8899999999994</v>
      </c>
    </row>
    <row r="26" spans="1:15" x14ac:dyDescent="0.25">
      <c r="A26" s="73" t="s">
        <v>35</v>
      </c>
      <c r="B26" s="1" t="s">
        <v>36</v>
      </c>
      <c r="C26" s="403">
        <v>0</v>
      </c>
      <c r="D26" s="404">
        <v>0</v>
      </c>
      <c r="E26" s="72">
        <v>0</v>
      </c>
      <c r="F26" s="403">
        <v>0</v>
      </c>
      <c r="G26" s="403">
        <v>0</v>
      </c>
      <c r="H26" s="402">
        <v>0</v>
      </c>
      <c r="I26" s="403">
        <v>0</v>
      </c>
      <c r="J26" s="453">
        <v>0</v>
      </c>
      <c r="K26" s="404">
        <v>0</v>
      </c>
      <c r="L26" s="404">
        <v>0</v>
      </c>
      <c r="M26" s="403">
        <v>0</v>
      </c>
      <c r="N26" s="403">
        <v>0</v>
      </c>
      <c r="O26" s="223">
        <f t="shared" si="0"/>
        <v>0</v>
      </c>
    </row>
    <row r="27" spans="1:15" x14ac:dyDescent="0.25">
      <c r="A27" s="73" t="s">
        <v>37</v>
      </c>
      <c r="B27" s="1" t="s">
        <v>38</v>
      </c>
      <c r="C27" s="403">
        <v>0</v>
      </c>
      <c r="D27" s="404">
        <v>0</v>
      </c>
      <c r="E27" s="72">
        <v>0</v>
      </c>
      <c r="F27" s="403">
        <v>0</v>
      </c>
      <c r="G27" s="403">
        <v>0</v>
      </c>
      <c r="H27" s="402">
        <v>0</v>
      </c>
      <c r="I27" s="403">
        <v>0</v>
      </c>
      <c r="J27" s="453">
        <v>0</v>
      </c>
      <c r="K27" s="404">
        <v>0</v>
      </c>
      <c r="L27" s="404">
        <v>0</v>
      </c>
      <c r="M27" s="403">
        <v>0</v>
      </c>
      <c r="N27" s="403">
        <v>0</v>
      </c>
      <c r="O27" s="223">
        <f t="shared" si="0"/>
        <v>0</v>
      </c>
    </row>
    <row r="28" spans="1:15" x14ac:dyDescent="0.25">
      <c r="A28" s="73" t="s">
        <v>771</v>
      </c>
      <c r="B28" s="1" t="s">
        <v>40</v>
      </c>
      <c r="C28" s="403">
        <v>0</v>
      </c>
      <c r="D28" s="404">
        <v>0</v>
      </c>
      <c r="E28" s="72">
        <v>0</v>
      </c>
      <c r="F28" s="403">
        <v>0</v>
      </c>
      <c r="G28" s="403">
        <v>0</v>
      </c>
      <c r="H28" s="402">
        <v>0</v>
      </c>
      <c r="I28" s="403">
        <v>0</v>
      </c>
      <c r="J28" s="453">
        <v>0</v>
      </c>
      <c r="K28" s="404">
        <v>0</v>
      </c>
      <c r="L28" s="404">
        <v>0</v>
      </c>
      <c r="M28" s="403">
        <v>0</v>
      </c>
      <c r="N28" s="403">
        <v>0</v>
      </c>
      <c r="O28" s="223">
        <f t="shared" si="0"/>
        <v>0</v>
      </c>
    </row>
    <row r="29" spans="1:15" x14ac:dyDescent="0.25">
      <c r="A29" s="73" t="s">
        <v>41</v>
      </c>
      <c r="B29" s="1" t="s">
        <v>42</v>
      </c>
      <c r="C29" s="403">
        <v>0</v>
      </c>
      <c r="D29" s="404">
        <v>0</v>
      </c>
      <c r="E29" s="72">
        <v>0</v>
      </c>
      <c r="F29" s="403">
        <v>0</v>
      </c>
      <c r="G29" s="403">
        <v>0</v>
      </c>
      <c r="H29" s="402">
        <v>0</v>
      </c>
      <c r="I29" s="403">
        <v>0</v>
      </c>
      <c r="J29" s="453">
        <v>0</v>
      </c>
      <c r="K29" s="404">
        <v>0</v>
      </c>
      <c r="L29" s="404">
        <v>0</v>
      </c>
      <c r="M29" s="403">
        <v>0</v>
      </c>
      <c r="N29" s="403">
        <v>0</v>
      </c>
      <c r="O29" s="223">
        <f t="shared" si="0"/>
        <v>0</v>
      </c>
    </row>
    <row r="30" spans="1:15" x14ac:dyDescent="0.25">
      <c r="A30" s="73" t="s">
        <v>43</v>
      </c>
      <c r="B30" s="1" t="s">
        <v>44</v>
      </c>
      <c r="C30" s="403">
        <v>0</v>
      </c>
      <c r="D30" s="404">
        <v>0</v>
      </c>
      <c r="E30" s="72">
        <v>0</v>
      </c>
      <c r="F30" s="403">
        <v>0</v>
      </c>
      <c r="G30" s="403">
        <v>0</v>
      </c>
      <c r="H30" s="402">
        <v>0</v>
      </c>
      <c r="I30" s="403">
        <v>0</v>
      </c>
      <c r="J30" s="453">
        <v>0</v>
      </c>
      <c r="K30" s="404">
        <v>0</v>
      </c>
      <c r="L30" s="404">
        <v>0</v>
      </c>
      <c r="M30" s="403">
        <v>0</v>
      </c>
      <c r="N30" s="403">
        <v>0</v>
      </c>
      <c r="O30" s="223">
        <f t="shared" si="0"/>
        <v>0</v>
      </c>
    </row>
    <row r="31" spans="1:15" x14ac:dyDescent="0.25">
      <c r="A31" s="73" t="s">
        <v>45</v>
      </c>
      <c r="B31" s="1" t="s">
        <v>46</v>
      </c>
      <c r="C31" s="403">
        <v>185.8</v>
      </c>
      <c r="D31" s="404">
        <v>0</v>
      </c>
      <c r="E31" s="403">
        <v>0</v>
      </c>
      <c r="F31" s="403">
        <v>0</v>
      </c>
      <c r="G31" s="403">
        <v>0</v>
      </c>
      <c r="H31" s="404">
        <v>0</v>
      </c>
      <c r="I31" s="403">
        <v>0</v>
      </c>
      <c r="J31" s="453">
        <v>0</v>
      </c>
      <c r="K31" s="404">
        <v>0</v>
      </c>
      <c r="L31" s="404">
        <v>0</v>
      </c>
      <c r="M31" s="403">
        <v>0</v>
      </c>
      <c r="N31" s="403">
        <v>0</v>
      </c>
      <c r="O31" s="223">
        <f t="shared" si="0"/>
        <v>185.8</v>
      </c>
    </row>
    <row r="32" spans="1:15" x14ac:dyDescent="0.25">
      <c r="A32" s="73" t="s">
        <v>47</v>
      </c>
      <c r="B32" s="1" t="s">
        <v>48</v>
      </c>
      <c r="C32" s="403">
        <v>0</v>
      </c>
      <c r="D32" s="404">
        <v>0</v>
      </c>
      <c r="E32" s="402">
        <v>0</v>
      </c>
      <c r="F32" s="403">
        <v>0</v>
      </c>
      <c r="G32" s="403">
        <v>0</v>
      </c>
      <c r="H32" s="404">
        <v>0</v>
      </c>
      <c r="I32" s="403">
        <v>0</v>
      </c>
      <c r="J32" s="403">
        <v>0</v>
      </c>
      <c r="K32" s="404">
        <v>0</v>
      </c>
      <c r="L32" s="404">
        <v>0</v>
      </c>
      <c r="M32" s="403">
        <v>0</v>
      </c>
      <c r="N32" s="403">
        <v>0</v>
      </c>
      <c r="O32" s="223">
        <f t="shared" si="0"/>
        <v>0</v>
      </c>
    </row>
    <row r="33" spans="1:60" x14ac:dyDescent="0.25">
      <c r="A33" s="490" t="s">
        <v>768</v>
      </c>
      <c r="B33" s="1" t="s">
        <v>765</v>
      </c>
      <c r="C33" s="403">
        <v>0</v>
      </c>
      <c r="D33" s="404">
        <v>0</v>
      </c>
      <c r="E33" s="402">
        <v>0</v>
      </c>
      <c r="F33" s="403">
        <v>0</v>
      </c>
      <c r="G33" s="403">
        <v>0</v>
      </c>
      <c r="H33" s="404">
        <v>0</v>
      </c>
      <c r="I33" s="403">
        <v>0</v>
      </c>
      <c r="J33" s="403">
        <v>0</v>
      </c>
      <c r="K33" s="404">
        <v>0</v>
      </c>
      <c r="L33" s="404">
        <v>0</v>
      </c>
      <c r="M33" s="403">
        <v>0</v>
      </c>
      <c r="N33" s="403">
        <v>0</v>
      </c>
      <c r="O33" s="223">
        <f t="shared" si="0"/>
        <v>0</v>
      </c>
    </row>
    <row r="34" spans="1:60" x14ac:dyDescent="0.25">
      <c r="A34" s="73" t="s">
        <v>49</v>
      </c>
      <c r="B34" s="1" t="s">
        <v>50</v>
      </c>
      <c r="C34" s="414">
        <v>0</v>
      </c>
      <c r="D34" s="404">
        <v>0</v>
      </c>
      <c r="E34" s="402">
        <v>0</v>
      </c>
      <c r="F34" s="95">
        <v>0</v>
      </c>
      <c r="G34" s="95">
        <v>0</v>
      </c>
      <c r="H34" s="404">
        <v>0</v>
      </c>
      <c r="I34" s="95">
        <v>0</v>
      </c>
      <c r="J34" s="403">
        <v>0</v>
      </c>
      <c r="K34" s="404">
        <v>0</v>
      </c>
      <c r="L34" s="404">
        <v>0</v>
      </c>
      <c r="M34" s="403">
        <v>0</v>
      </c>
      <c r="N34" s="403">
        <v>0</v>
      </c>
      <c r="O34" s="223">
        <f t="shared" si="0"/>
        <v>0</v>
      </c>
    </row>
    <row r="35" spans="1:60" x14ac:dyDescent="0.25">
      <c r="A35" s="73" t="s">
        <v>51</v>
      </c>
      <c r="B35" s="1" t="s">
        <v>52</v>
      </c>
      <c r="C35" s="414">
        <v>0</v>
      </c>
      <c r="D35" s="404">
        <v>0</v>
      </c>
      <c r="E35" s="402">
        <v>0</v>
      </c>
      <c r="F35" s="95">
        <v>0</v>
      </c>
      <c r="G35" s="95">
        <v>0</v>
      </c>
      <c r="H35" s="404">
        <v>0</v>
      </c>
      <c r="I35" s="95">
        <v>0</v>
      </c>
      <c r="J35" s="403">
        <v>0</v>
      </c>
      <c r="K35" s="404">
        <v>0</v>
      </c>
      <c r="L35" s="404">
        <v>0</v>
      </c>
      <c r="M35" s="403">
        <v>0</v>
      </c>
      <c r="N35" s="403">
        <v>0</v>
      </c>
      <c r="O35" s="223">
        <f t="shared" si="0"/>
        <v>0</v>
      </c>
    </row>
    <row r="36" spans="1:60" x14ac:dyDescent="0.25">
      <c r="A36" s="73" t="s">
        <v>53</v>
      </c>
      <c r="B36" s="1" t="s">
        <v>54</v>
      </c>
      <c r="C36" s="414">
        <v>0</v>
      </c>
      <c r="D36" s="404">
        <v>0</v>
      </c>
      <c r="E36" s="402">
        <v>0</v>
      </c>
      <c r="F36" s="95">
        <v>0</v>
      </c>
      <c r="G36" s="95">
        <v>0</v>
      </c>
      <c r="H36" s="404">
        <v>0</v>
      </c>
      <c r="I36" s="95">
        <v>0</v>
      </c>
      <c r="J36" s="403">
        <v>0</v>
      </c>
      <c r="K36" s="404">
        <v>0</v>
      </c>
      <c r="L36" s="404">
        <v>0</v>
      </c>
      <c r="M36" s="403">
        <v>147.18</v>
      </c>
      <c r="N36" s="403">
        <v>0</v>
      </c>
      <c r="O36" s="223">
        <f t="shared" si="0"/>
        <v>147.18</v>
      </c>
    </row>
    <row r="37" spans="1:60" x14ac:dyDescent="0.25">
      <c r="A37" s="73" t="s">
        <v>307</v>
      </c>
      <c r="B37" s="1" t="s">
        <v>55</v>
      </c>
      <c r="C37" s="414">
        <v>0</v>
      </c>
      <c r="D37" s="404">
        <v>287.89</v>
      </c>
      <c r="E37" s="402">
        <v>0</v>
      </c>
      <c r="F37" s="95">
        <v>0</v>
      </c>
      <c r="G37" s="95">
        <v>0</v>
      </c>
      <c r="H37" s="404">
        <v>0</v>
      </c>
      <c r="I37" s="95">
        <v>0</v>
      </c>
      <c r="J37" s="403">
        <v>0</v>
      </c>
      <c r="K37" s="404">
        <v>0</v>
      </c>
      <c r="L37" s="404">
        <v>0</v>
      </c>
      <c r="M37" s="403">
        <v>0</v>
      </c>
      <c r="N37" s="403">
        <v>0</v>
      </c>
      <c r="O37" s="223">
        <f t="shared" si="0"/>
        <v>287.89</v>
      </c>
    </row>
    <row r="38" spans="1:60" x14ac:dyDescent="0.25">
      <c r="A38" s="73" t="s">
        <v>56</v>
      </c>
      <c r="B38" s="1" t="s">
        <v>57</v>
      </c>
      <c r="C38" s="414">
        <v>0</v>
      </c>
      <c r="D38" s="404">
        <v>0</v>
      </c>
      <c r="E38" s="402">
        <v>0</v>
      </c>
      <c r="F38" s="402">
        <v>0</v>
      </c>
      <c r="G38" s="402">
        <v>0</v>
      </c>
      <c r="H38" s="404">
        <v>0</v>
      </c>
      <c r="I38" s="95">
        <v>0</v>
      </c>
      <c r="J38" s="403">
        <v>0</v>
      </c>
      <c r="K38" s="404">
        <v>0</v>
      </c>
      <c r="L38" s="404">
        <v>0</v>
      </c>
      <c r="M38" s="403">
        <v>0</v>
      </c>
      <c r="N38" s="403">
        <v>0</v>
      </c>
      <c r="O38" s="223">
        <f t="shared" si="0"/>
        <v>0</v>
      </c>
    </row>
    <row r="39" spans="1:60" x14ac:dyDescent="0.25">
      <c r="A39" s="73" t="s">
        <v>58</v>
      </c>
      <c r="B39" s="1" t="s">
        <v>59</v>
      </c>
      <c r="C39" s="414">
        <v>0</v>
      </c>
      <c r="D39" s="404">
        <v>0</v>
      </c>
      <c r="E39" s="402">
        <v>0</v>
      </c>
      <c r="F39" s="95">
        <v>495.06</v>
      </c>
      <c r="G39" s="95">
        <v>0</v>
      </c>
      <c r="H39" s="404">
        <v>258.76</v>
      </c>
      <c r="I39" s="95">
        <v>80.33</v>
      </c>
      <c r="J39" s="403">
        <v>0</v>
      </c>
      <c r="K39" s="404">
        <v>12.43</v>
      </c>
      <c r="L39" s="404">
        <v>0</v>
      </c>
      <c r="M39" s="403">
        <v>0</v>
      </c>
      <c r="N39" s="403">
        <v>0</v>
      </c>
      <c r="O39" s="223">
        <f t="shared" si="0"/>
        <v>846.57999999999993</v>
      </c>
    </row>
    <row r="40" spans="1:60" x14ac:dyDescent="0.25">
      <c r="A40" s="73" t="s">
        <v>60</v>
      </c>
      <c r="B40" s="1" t="s">
        <v>61</v>
      </c>
      <c r="C40" s="414">
        <v>469.14</v>
      </c>
      <c r="D40" s="404">
        <v>0</v>
      </c>
      <c r="E40" s="402">
        <v>0</v>
      </c>
      <c r="F40" s="95">
        <v>0</v>
      </c>
      <c r="G40" s="95">
        <v>0</v>
      </c>
      <c r="H40" s="404">
        <v>0</v>
      </c>
      <c r="I40" s="95">
        <v>0</v>
      </c>
      <c r="J40" s="403">
        <v>0</v>
      </c>
      <c r="K40" s="404">
        <v>0</v>
      </c>
      <c r="L40" s="404">
        <v>0</v>
      </c>
      <c r="M40" s="403">
        <v>0</v>
      </c>
      <c r="N40" s="403">
        <v>0</v>
      </c>
      <c r="O40" s="223">
        <f t="shared" si="0"/>
        <v>469.14</v>
      </c>
    </row>
    <row r="41" spans="1:60" x14ac:dyDescent="0.25">
      <c r="A41" s="73" t="s">
        <v>62</v>
      </c>
      <c r="B41" s="1" t="s">
        <v>63</v>
      </c>
      <c r="C41" s="414">
        <v>0</v>
      </c>
      <c r="D41" s="404">
        <v>227.91</v>
      </c>
      <c r="E41" s="402">
        <v>0</v>
      </c>
      <c r="F41" s="95">
        <v>-227.91</v>
      </c>
      <c r="G41" s="95">
        <v>0</v>
      </c>
      <c r="H41" s="404">
        <v>0</v>
      </c>
      <c r="I41" s="95">
        <v>0</v>
      </c>
      <c r="J41" s="403">
        <v>0</v>
      </c>
      <c r="K41" s="404">
        <v>0</v>
      </c>
      <c r="L41" s="404">
        <v>0</v>
      </c>
      <c r="M41" s="403">
        <v>0</v>
      </c>
      <c r="N41" s="403">
        <v>0</v>
      </c>
      <c r="O41" s="223">
        <f t="shared" si="0"/>
        <v>0</v>
      </c>
    </row>
    <row r="42" spans="1:60" x14ac:dyDescent="0.25">
      <c r="A42" s="73" t="s">
        <v>64</v>
      </c>
      <c r="B42" s="1" t="s">
        <v>65</v>
      </c>
      <c r="C42" s="414">
        <v>500.14</v>
      </c>
      <c r="D42" s="404">
        <v>0</v>
      </c>
      <c r="E42" s="402">
        <v>0</v>
      </c>
      <c r="F42" s="95">
        <v>0</v>
      </c>
      <c r="G42" s="95">
        <v>26.25</v>
      </c>
      <c r="H42" s="404">
        <v>219.3</v>
      </c>
      <c r="I42" s="95">
        <v>0</v>
      </c>
      <c r="J42" s="403">
        <v>-329.7</v>
      </c>
      <c r="K42" s="404">
        <v>0</v>
      </c>
      <c r="L42" s="404">
        <v>0</v>
      </c>
      <c r="M42" s="403">
        <v>0</v>
      </c>
      <c r="N42" s="403">
        <v>0</v>
      </c>
      <c r="O42" s="223">
        <f t="shared" si="0"/>
        <v>415.99000000000007</v>
      </c>
    </row>
    <row r="43" spans="1:60" x14ac:dyDescent="0.25">
      <c r="A43" s="73" t="s">
        <v>66</v>
      </c>
      <c r="B43" s="1" t="s">
        <v>67</v>
      </c>
      <c r="C43" s="414">
        <v>0</v>
      </c>
      <c r="D43" s="404">
        <v>0</v>
      </c>
      <c r="E43" s="402">
        <v>0</v>
      </c>
      <c r="F43" s="95">
        <v>0</v>
      </c>
      <c r="G43" s="95">
        <v>0</v>
      </c>
      <c r="H43" s="404">
        <v>0</v>
      </c>
      <c r="I43" s="95">
        <v>0</v>
      </c>
      <c r="J43" s="403">
        <v>0</v>
      </c>
      <c r="K43" s="404">
        <v>0</v>
      </c>
      <c r="L43" s="403">
        <v>0</v>
      </c>
      <c r="M43" s="403">
        <v>0</v>
      </c>
      <c r="N43" s="403">
        <v>0</v>
      </c>
      <c r="O43" s="223">
        <f t="shared" si="0"/>
        <v>0</v>
      </c>
    </row>
    <row r="44" spans="1:60" x14ac:dyDescent="0.25">
      <c r="A44" s="73" t="s">
        <v>68</v>
      </c>
      <c r="B44" s="1" t="s">
        <v>69</v>
      </c>
      <c r="C44" s="414">
        <v>26803.23</v>
      </c>
      <c r="D44" s="404">
        <v>33986.11</v>
      </c>
      <c r="E44" s="402">
        <v>28270.59</v>
      </c>
      <c r="F44" s="95">
        <v>23625.55</v>
      </c>
      <c r="G44" s="403">
        <v>33097.65</v>
      </c>
      <c r="H44" s="404">
        <v>21501.53</v>
      </c>
      <c r="I44" s="403">
        <v>27959.25</v>
      </c>
      <c r="J44" s="403">
        <v>22725.46</v>
      </c>
      <c r="K44" s="404">
        <v>25447.98</v>
      </c>
      <c r="L44" s="403">
        <v>28020.080000000002</v>
      </c>
      <c r="M44" s="403">
        <v>31239.86</v>
      </c>
      <c r="N44" s="404">
        <v>19797.28</v>
      </c>
      <c r="O44" s="223">
        <f t="shared" si="0"/>
        <v>322474.56999999995</v>
      </c>
    </row>
    <row r="45" spans="1:60" x14ac:dyDescent="0.25">
      <c r="A45" s="2" t="s">
        <v>70</v>
      </c>
      <c r="B45" s="1" t="s">
        <v>71</v>
      </c>
      <c r="C45" s="414">
        <v>0</v>
      </c>
      <c r="D45" s="404">
        <v>0</v>
      </c>
      <c r="E45" s="402">
        <v>0</v>
      </c>
      <c r="F45" s="403">
        <v>0</v>
      </c>
      <c r="G45" s="404">
        <v>0</v>
      </c>
      <c r="H45" s="403">
        <v>0</v>
      </c>
      <c r="I45" s="404">
        <v>0</v>
      </c>
      <c r="J45" s="453">
        <v>0</v>
      </c>
      <c r="K45" s="404">
        <v>0</v>
      </c>
      <c r="L45" s="403">
        <v>0</v>
      </c>
      <c r="M45" s="403">
        <v>0</v>
      </c>
      <c r="N45" s="401">
        <v>0</v>
      </c>
      <c r="O45" s="223">
        <f t="shared" si="0"/>
        <v>0</v>
      </c>
    </row>
    <row r="46" spans="1:60" s="113" customFormat="1" x14ac:dyDescent="0.25">
      <c r="A46" s="245" t="s">
        <v>72</v>
      </c>
      <c r="B46" s="100" t="s">
        <v>73</v>
      </c>
      <c r="C46" s="577">
        <v>0</v>
      </c>
      <c r="D46" s="491">
        <v>0</v>
      </c>
      <c r="E46" s="577">
        <v>0</v>
      </c>
      <c r="F46" s="315">
        <v>0</v>
      </c>
      <c r="G46" s="315">
        <v>0</v>
      </c>
      <c r="H46" s="577">
        <v>0</v>
      </c>
      <c r="I46" s="315">
        <v>0</v>
      </c>
      <c r="J46" s="493">
        <v>0</v>
      </c>
      <c r="K46" s="491">
        <v>0</v>
      </c>
      <c r="L46" s="577">
        <v>0</v>
      </c>
      <c r="M46" s="579">
        <v>0</v>
      </c>
      <c r="N46" s="515">
        <v>0</v>
      </c>
      <c r="O46" s="580">
        <f t="shared" si="0"/>
        <v>0</v>
      </c>
      <c r="P46" s="251"/>
      <c r="Q46" s="251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x14ac:dyDescent="0.25">
      <c r="A47" s="73" t="s">
        <v>74</v>
      </c>
      <c r="B47" s="1" t="s">
        <v>75</v>
      </c>
      <c r="C47" s="403">
        <v>118.11</v>
      </c>
      <c r="D47" s="404">
        <v>228.55</v>
      </c>
      <c r="E47" s="72">
        <v>251.15</v>
      </c>
      <c r="F47" s="95">
        <v>258.8</v>
      </c>
      <c r="G47" s="95">
        <v>0</v>
      </c>
      <c r="H47" s="402">
        <v>164.84</v>
      </c>
      <c r="I47" s="404">
        <v>82.42</v>
      </c>
      <c r="J47" s="404">
        <v>0</v>
      </c>
      <c r="K47" s="404">
        <v>0</v>
      </c>
      <c r="L47" s="403">
        <v>0</v>
      </c>
      <c r="M47" s="403">
        <v>0</v>
      </c>
      <c r="N47" s="401">
        <v>0</v>
      </c>
      <c r="O47" s="223">
        <f t="shared" si="0"/>
        <v>1103.8700000000001</v>
      </c>
      <c r="P47" s="518"/>
    </row>
    <row r="48" spans="1:60" x14ac:dyDescent="0.25">
      <c r="A48" s="73" t="s">
        <v>76</v>
      </c>
      <c r="B48" s="1" t="s">
        <v>77</v>
      </c>
      <c r="C48" s="414">
        <v>30576.97</v>
      </c>
      <c r="D48" s="404">
        <v>40884.6</v>
      </c>
      <c r="E48" s="404">
        <v>38760.33</v>
      </c>
      <c r="F48" s="403">
        <v>30603.84</v>
      </c>
      <c r="G48" s="403">
        <v>26824.240000000002</v>
      </c>
      <c r="H48" s="404">
        <v>34872.269999999997</v>
      </c>
      <c r="I48" s="403">
        <v>38214.49</v>
      </c>
      <c r="J48" s="403">
        <v>23491.61</v>
      </c>
      <c r="K48" s="404">
        <v>37950.18</v>
      </c>
      <c r="L48" s="403">
        <v>25110.11</v>
      </c>
      <c r="M48" s="403">
        <v>64108.71</v>
      </c>
      <c r="N48" s="404">
        <v>69210.149999999994</v>
      </c>
      <c r="O48" s="223">
        <f t="shared" si="0"/>
        <v>460607.5</v>
      </c>
      <c r="P48" s="518"/>
    </row>
    <row r="49" spans="1:60" s="113" customFormat="1" x14ac:dyDescent="0.25">
      <c r="A49" s="98" t="s">
        <v>78</v>
      </c>
      <c r="B49" s="100" t="s">
        <v>79</v>
      </c>
      <c r="C49" s="577">
        <v>0</v>
      </c>
      <c r="D49" s="491">
        <v>0</v>
      </c>
      <c r="E49" s="577">
        <v>0</v>
      </c>
      <c r="F49" s="315">
        <v>0</v>
      </c>
      <c r="G49" s="315">
        <v>0</v>
      </c>
      <c r="H49" s="577">
        <v>0</v>
      </c>
      <c r="I49" s="315">
        <v>0</v>
      </c>
      <c r="J49" s="493">
        <v>0</v>
      </c>
      <c r="K49" s="491">
        <v>0</v>
      </c>
      <c r="L49" s="577">
        <v>0</v>
      </c>
      <c r="M49" s="579">
        <v>0</v>
      </c>
      <c r="N49" s="383">
        <v>0</v>
      </c>
      <c r="O49" s="580">
        <f t="shared" si="0"/>
        <v>0</v>
      </c>
      <c r="P49" s="251"/>
      <c r="Q49" s="251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x14ac:dyDescent="0.25">
      <c r="A50" s="73" t="s">
        <v>80</v>
      </c>
      <c r="B50" s="1" t="s">
        <v>81</v>
      </c>
      <c r="C50" s="72">
        <v>0</v>
      </c>
      <c r="D50" s="404">
        <v>0</v>
      </c>
      <c r="E50" s="72">
        <v>0</v>
      </c>
      <c r="F50" s="95">
        <v>0</v>
      </c>
      <c r="G50" s="95">
        <v>0</v>
      </c>
      <c r="H50" s="72">
        <v>0</v>
      </c>
      <c r="I50" s="95">
        <v>0</v>
      </c>
      <c r="J50" s="95">
        <v>0</v>
      </c>
      <c r="K50" s="404">
        <v>0</v>
      </c>
      <c r="L50" s="404">
        <v>0</v>
      </c>
      <c r="M50" s="403">
        <v>0</v>
      </c>
      <c r="N50" s="313">
        <v>0</v>
      </c>
      <c r="O50" s="223">
        <f t="shared" si="0"/>
        <v>0</v>
      </c>
    </row>
    <row r="51" spans="1:60" x14ac:dyDescent="0.25">
      <c r="A51" s="73" t="s">
        <v>82</v>
      </c>
      <c r="B51" s="1" t="s">
        <v>83</v>
      </c>
      <c r="C51" s="72">
        <v>0</v>
      </c>
      <c r="D51" s="404">
        <v>0</v>
      </c>
      <c r="E51" s="72">
        <v>0</v>
      </c>
      <c r="F51" s="95">
        <v>0</v>
      </c>
      <c r="G51" s="95">
        <v>0</v>
      </c>
      <c r="H51" s="72">
        <v>0</v>
      </c>
      <c r="I51" s="95">
        <v>0</v>
      </c>
      <c r="J51" s="453">
        <v>0</v>
      </c>
      <c r="K51" s="404">
        <v>0</v>
      </c>
      <c r="L51" s="404">
        <v>0</v>
      </c>
      <c r="M51" s="403">
        <v>0</v>
      </c>
      <c r="N51" s="313">
        <v>0</v>
      </c>
      <c r="O51" s="223">
        <f t="shared" si="0"/>
        <v>0</v>
      </c>
    </row>
    <row r="52" spans="1:60" x14ac:dyDescent="0.25">
      <c r="A52" s="73" t="s">
        <v>84</v>
      </c>
      <c r="B52" s="1" t="s">
        <v>85</v>
      </c>
      <c r="C52" s="414">
        <v>0</v>
      </c>
      <c r="D52" s="404">
        <v>0</v>
      </c>
      <c r="E52" s="72">
        <v>0</v>
      </c>
      <c r="F52" s="95">
        <v>0</v>
      </c>
      <c r="G52" s="95">
        <v>0</v>
      </c>
      <c r="H52" s="72">
        <v>0</v>
      </c>
      <c r="I52" s="95">
        <v>0</v>
      </c>
      <c r="J52" s="453">
        <v>0</v>
      </c>
      <c r="K52" s="404">
        <v>0</v>
      </c>
      <c r="L52" s="404">
        <v>0</v>
      </c>
      <c r="M52" s="403">
        <v>0</v>
      </c>
      <c r="N52" s="313">
        <v>0</v>
      </c>
      <c r="O52" s="223">
        <f t="shared" si="0"/>
        <v>0</v>
      </c>
    </row>
    <row r="53" spans="1:60" x14ac:dyDescent="0.25">
      <c r="A53" s="73" t="s">
        <v>86</v>
      </c>
      <c r="B53" s="1" t="s">
        <v>87</v>
      </c>
      <c r="C53" s="414">
        <v>146.58000000000001</v>
      </c>
      <c r="D53" s="404">
        <v>8.07</v>
      </c>
      <c r="E53" s="403">
        <v>641.11</v>
      </c>
      <c r="F53" s="95">
        <v>105.27</v>
      </c>
      <c r="G53" s="403">
        <v>0</v>
      </c>
      <c r="H53" s="72">
        <v>3972.45</v>
      </c>
      <c r="I53" s="95">
        <v>7115.3</v>
      </c>
      <c r="J53" s="403">
        <v>0</v>
      </c>
      <c r="K53" s="404">
        <v>0</v>
      </c>
      <c r="L53" s="404">
        <v>0</v>
      </c>
      <c r="M53" s="403">
        <v>0</v>
      </c>
      <c r="N53" s="313">
        <v>0</v>
      </c>
      <c r="O53" s="223">
        <f t="shared" si="0"/>
        <v>11988.779999999999</v>
      </c>
    </row>
    <row r="54" spans="1:60" x14ac:dyDescent="0.25">
      <c r="A54" s="73" t="s">
        <v>88</v>
      </c>
      <c r="B54" s="1" t="s">
        <v>89</v>
      </c>
      <c r="C54" s="414">
        <v>1568.26</v>
      </c>
      <c r="D54" s="404">
        <v>2298.6799999999998</v>
      </c>
      <c r="E54" s="404">
        <v>2683.37</v>
      </c>
      <c r="F54" s="403">
        <v>1451.34</v>
      </c>
      <c r="G54" s="403">
        <v>857.47</v>
      </c>
      <c r="H54" s="404">
        <v>3164.31</v>
      </c>
      <c r="I54" s="403">
        <v>1059.52</v>
      </c>
      <c r="J54" s="403">
        <v>1030.07</v>
      </c>
      <c r="K54" s="404">
        <v>5163.99</v>
      </c>
      <c r="L54" s="404">
        <v>1062.9100000000001</v>
      </c>
      <c r="M54" s="403">
        <v>410.93</v>
      </c>
      <c r="N54" s="404">
        <v>1783.69</v>
      </c>
      <c r="O54" s="223">
        <f t="shared" si="0"/>
        <v>22534.539999999997</v>
      </c>
    </row>
    <row r="55" spans="1:60" x14ac:dyDescent="0.25">
      <c r="A55" s="73" t="s">
        <v>90</v>
      </c>
      <c r="B55" s="1" t="s">
        <v>91</v>
      </c>
      <c r="C55" s="403">
        <v>0</v>
      </c>
      <c r="D55" s="404">
        <v>0</v>
      </c>
      <c r="E55" s="404">
        <v>0</v>
      </c>
      <c r="F55" s="403">
        <v>0</v>
      </c>
      <c r="G55" s="403">
        <v>0</v>
      </c>
      <c r="H55" s="404">
        <v>0</v>
      </c>
      <c r="I55" s="403">
        <v>0</v>
      </c>
      <c r="J55" s="453">
        <v>0</v>
      </c>
      <c r="K55" s="404">
        <v>0</v>
      </c>
      <c r="L55" s="404">
        <v>0</v>
      </c>
      <c r="M55" s="403">
        <v>0</v>
      </c>
      <c r="N55" s="401">
        <v>0</v>
      </c>
      <c r="O55" s="223">
        <f t="shared" si="0"/>
        <v>0</v>
      </c>
    </row>
    <row r="56" spans="1:60" x14ac:dyDescent="0.25">
      <c r="A56" s="73" t="s">
        <v>92</v>
      </c>
      <c r="B56" s="1" t="s">
        <v>93</v>
      </c>
      <c r="C56" s="403">
        <v>0</v>
      </c>
      <c r="D56" s="404">
        <v>0</v>
      </c>
      <c r="E56" s="404">
        <v>0</v>
      </c>
      <c r="F56" s="403">
        <v>0</v>
      </c>
      <c r="G56" s="403">
        <v>0</v>
      </c>
      <c r="H56" s="404">
        <v>0</v>
      </c>
      <c r="I56" s="403">
        <v>0</v>
      </c>
      <c r="J56" s="453">
        <v>0</v>
      </c>
      <c r="K56" s="404">
        <v>0</v>
      </c>
      <c r="L56" s="404">
        <v>0</v>
      </c>
      <c r="M56" s="403">
        <v>0</v>
      </c>
      <c r="N56" s="401">
        <v>0</v>
      </c>
      <c r="O56" s="223">
        <f t="shared" si="0"/>
        <v>0</v>
      </c>
    </row>
    <row r="57" spans="1:60" x14ac:dyDescent="0.25">
      <c r="A57" s="73" t="s">
        <v>94</v>
      </c>
      <c r="B57" s="1" t="s">
        <v>95</v>
      </c>
      <c r="C57" s="403">
        <v>0</v>
      </c>
      <c r="D57" s="404">
        <v>0</v>
      </c>
      <c r="E57" s="407">
        <v>0</v>
      </c>
      <c r="F57" s="403">
        <v>0</v>
      </c>
      <c r="G57" s="403">
        <v>0</v>
      </c>
      <c r="H57" s="404">
        <v>0</v>
      </c>
      <c r="I57" s="403">
        <v>0</v>
      </c>
      <c r="J57" s="453">
        <v>0</v>
      </c>
      <c r="K57" s="404">
        <v>0</v>
      </c>
      <c r="L57" s="404">
        <v>0</v>
      </c>
      <c r="M57" s="403">
        <v>0</v>
      </c>
      <c r="N57" s="401">
        <v>0</v>
      </c>
      <c r="O57" s="223">
        <f t="shared" si="0"/>
        <v>0</v>
      </c>
    </row>
    <row r="58" spans="1:60" x14ac:dyDescent="0.25">
      <c r="A58" s="73" t="s">
        <v>96</v>
      </c>
      <c r="B58" s="1" t="s">
        <v>97</v>
      </c>
      <c r="C58" s="403">
        <v>0</v>
      </c>
      <c r="D58" s="404">
        <v>0</v>
      </c>
      <c r="E58" s="72">
        <v>0</v>
      </c>
      <c r="F58" s="95">
        <v>0</v>
      </c>
      <c r="G58" s="95">
        <v>0</v>
      </c>
      <c r="H58" s="404">
        <v>0</v>
      </c>
      <c r="I58" s="403">
        <v>0</v>
      </c>
      <c r="J58" s="453">
        <v>0</v>
      </c>
      <c r="K58" s="95">
        <v>0</v>
      </c>
      <c r="L58" s="404">
        <v>0</v>
      </c>
      <c r="M58" s="403">
        <v>0</v>
      </c>
      <c r="N58" s="313">
        <v>0</v>
      </c>
      <c r="O58" s="223">
        <f t="shared" si="0"/>
        <v>0</v>
      </c>
    </row>
    <row r="59" spans="1:60" x14ac:dyDescent="0.25">
      <c r="A59" s="73" t="s">
        <v>98</v>
      </c>
      <c r="B59" s="1" t="s">
        <v>99</v>
      </c>
      <c r="C59" s="403">
        <v>0</v>
      </c>
      <c r="D59" s="404">
        <v>0</v>
      </c>
      <c r="E59" s="72">
        <v>0</v>
      </c>
      <c r="F59" s="95">
        <v>0</v>
      </c>
      <c r="G59" s="95">
        <v>0</v>
      </c>
      <c r="H59" s="404">
        <v>0</v>
      </c>
      <c r="I59" s="403">
        <v>0</v>
      </c>
      <c r="J59" s="453">
        <v>0</v>
      </c>
      <c r="K59" s="95">
        <v>0</v>
      </c>
      <c r="L59" s="404">
        <v>0</v>
      </c>
      <c r="M59" s="403">
        <v>0</v>
      </c>
      <c r="N59" s="313">
        <v>0</v>
      </c>
      <c r="O59" s="223">
        <f t="shared" si="0"/>
        <v>0</v>
      </c>
    </row>
    <row r="60" spans="1:60" x14ac:dyDescent="0.25">
      <c r="A60" s="73" t="s">
        <v>100</v>
      </c>
      <c r="B60" s="1" t="s">
        <v>101</v>
      </c>
      <c r="C60" s="403">
        <v>0</v>
      </c>
      <c r="D60" s="404">
        <v>0</v>
      </c>
      <c r="E60" s="72">
        <v>0</v>
      </c>
      <c r="F60" s="95">
        <v>0</v>
      </c>
      <c r="G60" s="95">
        <v>0</v>
      </c>
      <c r="H60" s="404">
        <v>0</v>
      </c>
      <c r="I60" s="403">
        <v>0</v>
      </c>
      <c r="J60" s="453">
        <v>0</v>
      </c>
      <c r="K60" s="95">
        <v>0</v>
      </c>
      <c r="L60" s="404">
        <v>0</v>
      </c>
      <c r="M60" s="403">
        <v>0</v>
      </c>
      <c r="N60" s="404">
        <v>0</v>
      </c>
      <c r="O60" s="223">
        <f t="shared" si="0"/>
        <v>0</v>
      </c>
    </row>
    <row r="61" spans="1:60" x14ac:dyDescent="0.25">
      <c r="A61" s="73" t="s">
        <v>102</v>
      </c>
      <c r="B61" s="1" t="s">
        <v>103</v>
      </c>
      <c r="C61" s="403">
        <v>0</v>
      </c>
      <c r="D61" s="404">
        <v>0</v>
      </c>
      <c r="E61" s="72">
        <v>0</v>
      </c>
      <c r="F61" s="95">
        <v>0</v>
      </c>
      <c r="G61" s="95">
        <v>0</v>
      </c>
      <c r="H61" s="72">
        <v>0</v>
      </c>
      <c r="I61" s="403">
        <v>0</v>
      </c>
      <c r="J61" s="453">
        <v>0</v>
      </c>
      <c r="K61" s="95">
        <v>0</v>
      </c>
      <c r="L61" s="404">
        <v>0</v>
      </c>
      <c r="M61" s="403">
        <v>0</v>
      </c>
      <c r="N61" s="313">
        <v>0</v>
      </c>
      <c r="O61" s="223">
        <f t="shared" si="0"/>
        <v>0</v>
      </c>
    </row>
    <row r="62" spans="1:60" x14ac:dyDescent="0.25">
      <c r="A62" s="73" t="s">
        <v>754</v>
      </c>
      <c r="B62" s="1" t="s">
        <v>791</v>
      </c>
      <c r="C62" s="403">
        <v>0</v>
      </c>
      <c r="D62" s="404">
        <v>0</v>
      </c>
      <c r="E62" s="72">
        <v>0</v>
      </c>
      <c r="F62" s="95">
        <v>0</v>
      </c>
      <c r="G62" s="95">
        <v>0</v>
      </c>
      <c r="H62" s="72">
        <v>0</v>
      </c>
      <c r="I62" s="403">
        <v>0</v>
      </c>
      <c r="J62" s="453">
        <v>0</v>
      </c>
      <c r="K62" s="95">
        <v>0</v>
      </c>
      <c r="L62" s="404">
        <v>0</v>
      </c>
      <c r="M62" s="403">
        <v>0</v>
      </c>
      <c r="N62" s="313">
        <v>0</v>
      </c>
      <c r="O62" s="223">
        <f t="shared" si="0"/>
        <v>0</v>
      </c>
    </row>
    <row r="63" spans="1:60" x14ac:dyDescent="0.25">
      <c r="A63" s="73" t="s">
        <v>104</v>
      </c>
      <c r="B63" s="1" t="s">
        <v>105</v>
      </c>
      <c r="C63" s="403">
        <v>0</v>
      </c>
      <c r="D63" s="404">
        <v>0</v>
      </c>
      <c r="E63" s="72">
        <v>0</v>
      </c>
      <c r="F63" s="95">
        <v>0</v>
      </c>
      <c r="G63" s="95">
        <v>0</v>
      </c>
      <c r="H63" s="72">
        <v>0</v>
      </c>
      <c r="I63" s="403">
        <v>0</v>
      </c>
      <c r="J63" s="453">
        <v>0</v>
      </c>
      <c r="K63" s="95">
        <v>0</v>
      </c>
      <c r="L63" s="404">
        <v>0</v>
      </c>
      <c r="M63" s="403">
        <v>0</v>
      </c>
      <c r="N63" s="313">
        <v>0</v>
      </c>
      <c r="O63" s="223">
        <f t="shared" si="0"/>
        <v>0</v>
      </c>
    </row>
    <row r="64" spans="1:60" x14ac:dyDescent="0.25">
      <c r="A64" s="73" t="s">
        <v>106</v>
      </c>
      <c r="B64" s="1" t="s">
        <v>107</v>
      </c>
      <c r="C64" s="403">
        <v>0</v>
      </c>
      <c r="D64" s="404">
        <v>0</v>
      </c>
      <c r="E64" s="72">
        <v>0</v>
      </c>
      <c r="F64" s="95">
        <v>0</v>
      </c>
      <c r="G64" s="95">
        <v>0</v>
      </c>
      <c r="H64" s="72">
        <v>0</v>
      </c>
      <c r="I64" s="403">
        <v>0</v>
      </c>
      <c r="J64" s="453">
        <v>0</v>
      </c>
      <c r="K64" s="95">
        <v>0</v>
      </c>
      <c r="L64" s="404">
        <v>0</v>
      </c>
      <c r="M64" s="403">
        <v>0</v>
      </c>
      <c r="N64" s="313">
        <v>0</v>
      </c>
      <c r="O64" s="223">
        <f t="shared" si="0"/>
        <v>0</v>
      </c>
    </row>
    <row r="65" spans="1:15" x14ac:dyDescent="0.25">
      <c r="A65" s="73" t="s">
        <v>108</v>
      </c>
      <c r="B65" s="1" t="s">
        <v>109</v>
      </c>
      <c r="C65" s="403">
        <v>0</v>
      </c>
      <c r="D65" s="404">
        <v>0</v>
      </c>
      <c r="E65" s="72">
        <v>0</v>
      </c>
      <c r="F65" s="95">
        <v>0</v>
      </c>
      <c r="G65" s="95">
        <v>0</v>
      </c>
      <c r="H65" s="72">
        <v>0</v>
      </c>
      <c r="I65" s="403">
        <v>0</v>
      </c>
      <c r="J65" s="453">
        <v>0</v>
      </c>
      <c r="K65" s="95">
        <v>0</v>
      </c>
      <c r="L65" s="404">
        <v>0</v>
      </c>
      <c r="M65" s="403">
        <v>0</v>
      </c>
      <c r="N65" s="313">
        <v>0</v>
      </c>
      <c r="O65" s="223">
        <f t="shared" si="0"/>
        <v>0</v>
      </c>
    </row>
    <row r="66" spans="1:15" x14ac:dyDescent="0.25">
      <c r="A66" s="73" t="s">
        <v>110</v>
      </c>
      <c r="B66" s="1" t="s">
        <v>111</v>
      </c>
      <c r="C66" s="403">
        <v>0</v>
      </c>
      <c r="D66" s="404">
        <v>0</v>
      </c>
      <c r="E66" s="72">
        <v>0</v>
      </c>
      <c r="F66" s="95">
        <v>0</v>
      </c>
      <c r="G66" s="95">
        <v>0</v>
      </c>
      <c r="H66" s="72">
        <v>0</v>
      </c>
      <c r="I66" s="403">
        <v>0</v>
      </c>
      <c r="J66" s="453">
        <v>0</v>
      </c>
      <c r="K66" s="95">
        <v>0</v>
      </c>
      <c r="L66" s="404">
        <v>0</v>
      </c>
      <c r="M66" s="403">
        <v>0</v>
      </c>
      <c r="N66" s="313">
        <v>0</v>
      </c>
      <c r="O66" s="223">
        <f t="shared" si="0"/>
        <v>0</v>
      </c>
    </row>
    <row r="67" spans="1:15" x14ac:dyDescent="0.25">
      <c r="A67" s="73" t="s">
        <v>112</v>
      </c>
      <c r="B67" s="1" t="s">
        <v>113</v>
      </c>
      <c r="C67" s="403">
        <v>0</v>
      </c>
      <c r="D67" s="404">
        <v>0</v>
      </c>
      <c r="E67" s="72">
        <v>0</v>
      </c>
      <c r="F67" s="95">
        <v>0</v>
      </c>
      <c r="G67" s="95">
        <v>0</v>
      </c>
      <c r="H67" s="72">
        <v>0</v>
      </c>
      <c r="I67" s="403">
        <v>0</v>
      </c>
      <c r="J67" s="453">
        <v>0</v>
      </c>
      <c r="K67" s="95">
        <v>0</v>
      </c>
      <c r="L67" s="404">
        <v>0</v>
      </c>
      <c r="M67" s="403">
        <v>0</v>
      </c>
      <c r="N67" s="313">
        <v>0</v>
      </c>
      <c r="O67" s="223">
        <f t="shared" si="0"/>
        <v>0</v>
      </c>
    </row>
    <row r="68" spans="1:15" x14ac:dyDescent="0.25">
      <c r="A68" s="73" t="s">
        <v>114</v>
      </c>
      <c r="B68" s="1" t="s">
        <v>115</v>
      </c>
      <c r="C68" s="414">
        <v>384.19</v>
      </c>
      <c r="D68" s="404">
        <v>304</v>
      </c>
      <c r="E68" s="72">
        <v>917</v>
      </c>
      <c r="F68" s="95">
        <v>20</v>
      </c>
      <c r="G68" s="95">
        <v>0</v>
      </c>
      <c r="H68" s="72">
        <v>945</v>
      </c>
      <c r="I68" s="403">
        <v>0</v>
      </c>
      <c r="J68" s="453">
        <v>-35.06</v>
      </c>
      <c r="K68" s="404">
        <v>620</v>
      </c>
      <c r="L68" s="404">
        <v>-20</v>
      </c>
      <c r="M68" s="403">
        <v>0</v>
      </c>
      <c r="N68" s="404">
        <v>432</v>
      </c>
      <c r="O68" s="223">
        <f t="shared" si="0"/>
        <v>3567.13</v>
      </c>
    </row>
    <row r="69" spans="1:15" x14ac:dyDescent="0.25">
      <c r="A69" s="73" t="s">
        <v>116</v>
      </c>
      <c r="B69" s="1" t="s">
        <v>117</v>
      </c>
      <c r="C69" s="403">
        <v>0</v>
      </c>
      <c r="D69" s="404">
        <v>0</v>
      </c>
      <c r="E69" s="72">
        <v>0</v>
      </c>
      <c r="F69" s="95">
        <v>0</v>
      </c>
      <c r="G69" s="95">
        <v>0</v>
      </c>
      <c r="H69" s="72">
        <v>0</v>
      </c>
      <c r="I69" s="403">
        <v>0</v>
      </c>
      <c r="J69" s="453">
        <v>0</v>
      </c>
      <c r="K69" s="404">
        <v>0</v>
      </c>
      <c r="L69" s="404">
        <v>0</v>
      </c>
      <c r="M69" s="403">
        <v>0</v>
      </c>
      <c r="N69" s="404">
        <v>0</v>
      </c>
      <c r="O69" s="223">
        <f t="shared" si="0"/>
        <v>0</v>
      </c>
    </row>
    <row r="70" spans="1:15" x14ac:dyDescent="0.25">
      <c r="A70" s="73" t="s">
        <v>118</v>
      </c>
      <c r="B70" s="1" t="s">
        <v>119</v>
      </c>
      <c r="C70" s="72">
        <v>333.92</v>
      </c>
      <c r="D70" s="404">
        <v>436.25</v>
      </c>
      <c r="E70" s="72">
        <v>101.81</v>
      </c>
      <c r="F70" s="95">
        <v>0</v>
      </c>
      <c r="G70" s="95">
        <v>1.83</v>
      </c>
      <c r="H70" s="72">
        <v>0</v>
      </c>
      <c r="I70" s="95">
        <v>0</v>
      </c>
      <c r="J70" s="453">
        <v>4980.97</v>
      </c>
      <c r="K70" s="404">
        <v>15792.5</v>
      </c>
      <c r="L70" s="404">
        <v>0</v>
      </c>
      <c r="M70" s="403">
        <v>-0.74</v>
      </c>
      <c r="N70" s="404">
        <v>0</v>
      </c>
      <c r="O70" s="223">
        <f t="shared" si="0"/>
        <v>21646.539999999997</v>
      </c>
    </row>
    <row r="71" spans="1:15" x14ac:dyDescent="0.25">
      <c r="A71" s="73" t="s">
        <v>120</v>
      </c>
      <c r="B71" s="1" t="s">
        <v>121</v>
      </c>
      <c r="C71" s="72">
        <v>0</v>
      </c>
      <c r="D71" s="404">
        <v>0</v>
      </c>
      <c r="E71" s="72">
        <v>0</v>
      </c>
      <c r="F71" s="95">
        <v>0</v>
      </c>
      <c r="G71" s="95">
        <v>0</v>
      </c>
      <c r="H71" s="72">
        <v>0</v>
      </c>
      <c r="I71" s="95">
        <v>0</v>
      </c>
      <c r="J71" s="453">
        <v>0</v>
      </c>
      <c r="K71" s="404">
        <v>0</v>
      </c>
      <c r="L71" s="404">
        <v>0</v>
      </c>
      <c r="M71" s="403">
        <v>0</v>
      </c>
      <c r="N71" s="404">
        <v>0</v>
      </c>
      <c r="O71" s="223">
        <f t="shared" si="0"/>
        <v>0</v>
      </c>
    </row>
    <row r="72" spans="1:15" x14ac:dyDescent="0.25">
      <c r="A72" s="73" t="s">
        <v>122</v>
      </c>
      <c r="B72" s="1" t="s">
        <v>123</v>
      </c>
      <c r="C72" s="72">
        <v>0</v>
      </c>
      <c r="D72" s="404">
        <v>0</v>
      </c>
      <c r="E72" s="72">
        <v>0</v>
      </c>
      <c r="F72" s="95">
        <v>0</v>
      </c>
      <c r="G72" s="95">
        <v>0</v>
      </c>
      <c r="H72" s="72">
        <v>0</v>
      </c>
      <c r="I72" s="95">
        <v>0</v>
      </c>
      <c r="J72" s="453">
        <v>0</v>
      </c>
      <c r="K72" s="404">
        <v>0</v>
      </c>
      <c r="L72" s="404">
        <v>0</v>
      </c>
      <c r="M72" s="403">
        <v>0</v>
      </c>
      <c r="N72" s="404">
        <v>0</v>
      </c>
      <c r="O72" s="223">
        <f t="shared" ref="O72:O78" si="1">SUM(C72:N72)</f>
        <v>0</v>
      </c>
    </row>
    <row r="73" spans="1:15" x14ac:dyDescent="0.25">
      <c r="A73" s="73" t="s">
        <v>124</v>
      </c>
      <c r="B73" s="1" t="s">
        <v>125</v>
      </c>
      <c r="C73" s="403">
        <v>259.52999999999997</v>
      </c>
      <c r="D73" s="404">
        <v>50.02</v>
      </c>
      <c r="E73" s="72">
        <v>90.02</v>
      </c>
      <c r="F73" s="95">
        <v>0</v>
      </c>
      <c r="G73" s="95">
        <v>0</v>
      </c>
      <c r="H73" s="72">
        <v>253.73</v>
      </c>
      <c r="I73" s="95">
        <v>0</v>
      </c>
      <c r="J73" s="453">
        <v>0</v>
      </c>
      <c r="K73" s="404">
        <v>0</v>
      </c>
      <c r="L73" s="404">
        <v>0</v>
      </c>
      <c r="M73" s="403">
        <v>0</v>
      </c>
      <c r="N73" s="404">
        <v>0</v>
      </c>
      <c r="O73" s="223">
        <f t="shared" si="1"/>
        <v>653.29999999999995</v>
      </c>
    </row>
    <row r="74" spans="1:15" x14ac:dyDescent="0.25">
      <c r="A74" s="73" t="s">
        <v>126</v>
      </c>
      <c r="B74" s="1" t="s">
        <v>127</v>
      </c>
      <c r="C74" s="403">
        <v>0</v>
      </c>
      <c r="D74" s="404">
        <v>0</v>
      </c>
      <c r="E74" s="72">
        <v>0</v>
      </c>
      <c r="F74" s="95">
        <v>0</v>
      </c>
      <c r="G74" s="95">
        <v>0</v>
      </c>
      <c r="H74" s="72">
        <v>0</v>
      </c>
      <c r="I74" s="95">
        <v>0</v>
      </c>
      <c r="J74" s="453">
        <v>0</v>
      </c>
      <c r="K74" s="95">
        <v>0</v>
      </c>
      <c r="L74" s="404">
        <v>0</v>
      </c>
      <c r="M74" s="403">
        <v>0</v>
      </c>
      <c r="N74" s="404">
        <v>0</v>
      </c>
      <c r="O74" s="223">
        <f t="shared" si="1"/>
        <v>0</v>
      </c>
    </row>
    <row r="75" spans="1:15" x14ac:dyDescent="0.25">
      <c r="A75" s="51" t="s">
        <v>313</v>
      </c>
      <c r="B75" s="1" t="s">
        <v>314</v>
      </c>
      <c r="C75" s="403">
        <v>6.35</v>
      </c>
      <c r="D75" s="404">
        <v>77.33</v>
      </c>
      <c r="E75" s="404">
        <v>0</v>
      </c>
      <c r="F75" s="403">
        <v>0</v>
      </c>
      <c r="G75" s="403">
        <v>0</v>
      </c>
      <c r="H75" s="72">
        <v>0</v>
      </c>
      <c r="I75" s="95">
        <v>0</v>
      </c>
      <c r="J75" s="453">
        <v>0</v>
      </c>
      <c r="K75" s="404">
        <v>0</v>
      </c>
      <c r="L75" s="404">
        <v>0</v>
      </c>
      <c r="M75" s="403">
        <v>0</v>
      </c>
      <c r="N75" s="404">
        <v>0</v>
      </c>
      <c r="O75" s="223">
        <f t="shared" si="1"/>
        <v>83.679999999999993</v>
      </c>
    </row>
    <row r="76" spans="1:15" x14ac:dyDescent="0.25">
      <c r="A76" s="51" t="s">
        <v>345</v>
      </c>
      <c r="B76" s="1" t="s">
        <v>341</v>
      </c>
      <c r="C76" s="72">
        <v>0</v>
      </c>
      <c r="D76" s="404">
        <v>0</v>
      </c>
      <c r="E76" s="72">
        <v>0</v>
      </c>
      <c r="F76" s="95">
        <v>0</v>
      </c>
      <c r="G76" s="95">
        <v>0</v>
      </c>
      <c r="H76" s="72">
        <v>0</v>
      </c>
      <c r="I76" s="95">
        <v>0</v>
      </c>
      <c r="J76" s="453">
        <v>0</v>
      </c>
      <c r="K76" s="404">
        <v>0</v>
      </c>
      <c r="L76" s="404">
        <v>0</v>
      </c>
      <c r="M76" s="403">
        <v>0</v>
      </c>
      <c r="N76" s="313">
        <v>0</v>
      </c>
      <c r="O76" s="223">
        <f t="shared" si="1"/>
        <v>0</v>
      </c>
    </row>
    <row r="77" spans="1:15" x14ac:dyDescent="0.25">
      <c r="A77" s="218" t="s">
        <v>749</v>
      </c>
      <c r="B77" s="1" t="s">
        <v>748</v>
      </c>
      <c r="C77" s="72">
        <v>0</v>
      </c>
      <c r="D77" s="407">
        <v>0</v>
      </c>
      <c r="E77" s="72">
        <v>0</v>
      </c>
      <c r="F77" s="95">
        <v>0</v>
      </c>
      <c r="G77" s="95">
        <v>0</v>
      </c>
      <c r="H77" s="72">
        <v>0</v>
      </c>
      <c r="I77" s="95">
        <v>0</v>
      </c>
      <c r="J77" s="453">
        <v>0</v>
      </c>
      <c r="K77" s="407">
        <v>0</v>
      </c>
      <c r="L77" s="407">
        <v>0</v>
      </c>
      <c r="M77" s="405">
        <v>0</v>
      </c>
      <c r="N77" s="313">
        <v>0</v>
      </c>
      <c r="O77" s="223">
        <f t="shared" si="1"/>
        <v>0</v>
      </c>
    </row>
    <row r="78" spans="1:15" x14ac:dyDescent="0.25">
      <c r="A78" s="218" t="s">
        <v>774</v>
      </c>
      <c r="B78" s="1" t="s">
        <v>773</v>
      </c>
      <c r="C78" s="72">
        <v>0</v>
      </c>
      <c r="D78" s="407">
        <v>0</v>
      </c>
      <c r="E78" s="72">
        <v>0</v>
      </c>
      <c r="F78" s="95">
        <v>0</v>
      </c>
      <c r="G78" s="95">
        <v>0</v>
      </c>
      <c r="H78" s="72">
        <v>0</v>
      </c>
      <c r="I78" s="95">
        <v>0</v>
      </c>
      <c r="J78" s="453">
        <v>0</v>
      </c>
      <c r="K78" s="95">
        <v>0</v>
      </c>
      <c r="L78" s="407">
        <v>0</v>
      </c>
      <c r="M78" s="405">
        <v>0</v>
      </c>
      <c r="N78" s="313">
        <v>0</v>
      </c>
      <c r="O78" s="223">
        <f t="shared" si="1"/>
        <v>0</v>
      </c>
    </row>
    <row r="79" spans="1:15" x14ac:dyDescent="0.25">
      <c r="A79" s="73" t="s">
        <v>128</v>
      </c>
      <c r="B79" s="1" t="s">
        <v>129</v>
      </c>
      <c r="C79" s="414">
        <v>1501.2</v>
      </c>
      <c r="D79" s="404">
        <v>1196.52</v>
      </c>
      <c r="E79" s="404">
        <v>742.3</v>
      </c>
      <c r="F79" s="403">
        <v>401.02</v>
      </c>
      <c r="G79" s="403">
        <v>148.88</v>
      </c>
      <c r="H79" s="72">
        <v>208.58</v>
      </c>
      <c r="I79" s="404">
        <v>0</v>
      </c>
      <c r="J79" s="453">
        <v>134.13</v>
      </c>
      <c r="K79" s="95">
        <v>0</v>
      </c>
      <c r="L79" s="403">
        <v>0</v>
      </c>
      <c r="M79" s="462">
        <v>0</v>
      </c>
      <c r="N79" s="313">
        <v>0</v>
      </c>
      <c r="O79" s="223">
        <f t="shared" ref="O79:O112" si="2">SUM(C79:N79)</f>
        <v>4332.630000000001</v>
      </c>
    </row>
    <row r="80" spans="1:15" x14ac:dyDescent="0.25">
      <c r="A80" s="73" t="s">
        <v>342</v>
      </c>
      <c r="B80" s="1" t="s">
        <v>343</v>
      </c>
      <c r="C80" s="403">
        <v>0</v>
      </c>
      <c r="D80" s="404">
        <v>0</v>
      </c>
      <c r="E80" s="72">
        <v>0</v>
      </c>
      <c r="F80" s="95">
        <v>0</v>
      </c>
      <c r="G80" s="95">
        <v>0</v>
      </c>
      <c r="H80" s="72">
        <v>0</v>
      </c>
      <c r="I80" s="95">
        <v>0</v>
      </c>
      <c r="J80" s="453">
        <v>0</v>
      </c>
      <c r="K80" s="95">
        <v>0</v>
      </c>
      <c r="L80" s="403">
        <v>0</v>
      </c>
      <c r="M80" s="403">
        <v>0</v>
      </c>
      <c r="N80" s="313">
        <v>0</v>
      </c>
      <c r="O80" s="223">
        <f t="shared" si="2"/>
        <v>0</v>
      </c>
    </row>
    <row r="81" spans="1:200" x14ac:dyDescent="0.25">
      <c r="A81" s="73" t="s">
        <v>130</v>
      </c>
      <c r="B81" s="1" t="s">
        <v>131</v>
      </c>
      <c r="C81" s="414">
        <v>3138.17</v>
      </c>
      <c r="D81" s="404">
        <v>2743.24</v>
      </c>
      <c r="E81" s="407">
        <v>941.15</v>
      </c>
      <c r="F81" s="403">
        <v>1979.27</v>
      </c>
      <c r="G81" s="403">
        <v>398.27</v>
      </c>
      <c r="H81" s="404">
        <v>1987.07</v>
      </c>
      <c r="I81" s="404">
        <v>1245.7</v>
      </c>
      <c r="J81" s="403">
        <v>374.08</v>
      </c>
      <c r="K81" s="404">
        <v>58.5</v>
      </c>
      <c r="L81" s="403">
        <v>605.75</v>
      </c>
      <c r="M81" s="470">
        <v>905.94</v>
      </c>
      <c r="N81" s="404">
        <v>-3.14</v>
      </c>
      <c r="O81" s="223">
        <f t="shared" si="2"/>
        <v>14374.000000000002</v>
      </c>
    </row>
    <row r="82" spans="1:200" s="113" customFormat="1" x14ac:dyDescent="0.25">
      <c r="A82" s="98" t="s">
        <v>132</v>
      </c>
      <c r="B82" s="100" t="s">
        <v>133</v>
      </c>
      <c r="C82" s="577">
        <v>0</v>
      </c>
      <c r="D82" s="491">
        <v>0</v>
      </c>
      <c r="E82" s="577">
        <v>0</v>
      </c>
      <c r="F82" s="450">
        <v>0</v>
      </c>
      <c r="G82" s="315">
        <v>0</v>
      </c>
      <c r="H82" s="577">
        <v>0</v>
      </c>
      <c r="I82" s="315">
        <v>0</v>
      </c>
      <c r="J82" s="492">
        <v>0</v>
      </c>
      <c r="K82" s="315">
        <v>0</v>
      </c>
      <c r="L82" s="577">
        <v>0</v>
      </c>
      <c r="M82" s="582">
        <v>0</v>
      </c>
      <c r="N82" s="383">
        <v>0</v>
      </c>
      <c r="O82" s="580">
        <f t="shared" si="2"/>
        <v>0</v>
      </c>
      <c r="P82" s="251"/>
      <c r="Q82" s="251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</row>
    <row r="83" spans="1:200" s="113" customFormat="1" x14ac:dyDescent="0.25">
      <c r="A83" s="98" t="s">
        <v>134</v>
      </c>
      <c r="B83" s="100" t="s">
        <v>135</v>
      </c>
      <c r="C83" s="577">
        <v>0</v>
      </c>
      <c r="D83" s="491">
        <v>0</v>
      </c>
      <c r="E83" s="577">
        <v>0</v>
      </c>
      <c r="F83" s="450">
        <v>0</v>
      </c>
      <c r="G83" s="315">
        <v>0</v>
      </c>
      <c r="H83" s="577">
        <v>0</v>
      </c>
      <c r="I83" s="315">
        <v>0</v>
      </c>
      <c r="J83" s="493">
        <v>0</v>
      </c>
      <c r="K83" s="315">
        <v>0</v>
      </c>
      <c r="L83" s="577">
        <v>0</v>
      </c>
      <c r="M83" s="582">
        <v>0</v>
      </c>
      <c r="N83" s="383">
        <v>0</v>
      </c>
      <c r="O83" s="580">
        <f t="shared" si="2"/>
        <v>0</v>
      </c>
      <c r="P83" s="251"/>
      <c r="Q83" s="251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</row>
    <row r="84" spans="1:200" x14ac:dyDescent="0.25">
      <c r="A84" s="73" t="s">
        <v>136</v>
      </c>
      <c r="B84" s="1" t="s">
        <v>137</v>
      </c>
      <c r="C84" s="72">
        <v>586.49</v>
      </c>
      <c r="D84" s="404">
        <v>788.42</v>
      </c>
      <c r="E84" s="407">
        <v>612.78</v>
      </c>
      <c r="F84" s="72">
        <v>148.19</v>
      </c>
      <c r="G84" s="95">
        <v>105.87</v>
      </c>
      <c r="H84" s="95">
        <v>212.99</v>
      </c>
      <c r="I84" s="404">
        <v>800.26</v>
      </c>
      <c r="J84" s="72">
        <v>45.55</v>
      </c>
      <c r="K84" s="95">
        <v>187.4</v>
      </c>
      <c r="L84" s="404">
        <v>407.97</v>
      </c>
      <c r="M84" s="469">
        <v>279.52999999999997</v>
      </c>
      <c r="N84" s="95">
        <v>174.46</v>
      </c>
      <c r="O84" s="223">
        <f t="shared" si="2"/>
        <v>4349.91</v>
      </c>
    </row>
    <row r="85" spans="1:200" x14ac:dyDescent="0.25">
      <c r="A85" s="73" t="s">
        <v>318</v>
      </c>
      <c r="B85" s="1" t="s">
        <v>317</v>
      </c>
      <c r="C85" s="72">
        <v>47.04</v>
      </c>
      <c r="D85" s="95">
        <v>94.08</v>
      </c>
      <c r="E85" s="72">
        <v>0</v>
      </c>
      <c r="F85" s="95">
        <v>0</v>
      </c>
      <c r="G85" s="95">
        <v>0</v>
      </c>
      <c r="H85" s="95">
        <v>0</v>
      </c>
      <c r="I85" s="95">
        <v>0</v>
      </c>
      <c r="J85" s="457">
        <v>0</v>
      </c>
      <c r="K85" s="95">
        <v>0</v>
      </c>
      <c r="L85" s="95">
        <v>0</v>
      </c>
      <c r="M85" s="469">
        <v>0</v>
      </c>
      <c r="N85" s="313">
        <v>0</v>
      </c>
      <c r="O85" s="223">
        <f t="shared" si="2"/>
        <v>141.12</v>
      </c>
    </row>
    <row r="86" spans="1:200" x14ac:dyDescent="0.25">
      <c r="A86" s="73" t="s">
        <v>316</v>
      </c>
      <c r="B86" s="1" t="s">
        <v>759</v>
      </c>
      <c r="C86" s="72">
        <v>0</v>
      </c>
      <c r="D86" s="95">
        <v>0</v>
      </c>
      <c r="E86" s="72">
        <v>0</v>
      </c>
      <c r="F86" s="95">
        <v>0</v>
      </c>
      <c r="G86" s="95">
        <v>0</v>
      </c>
      <c r="H86" s="95">
        <v>0</v>
      </c>
      <c r="I86" s="95">
        <v>0</v>
      </c>
      <c r="J86" s="457">
        <v>0</v>
      </c>
      <c r="K86" s="95">
        <v>0</v>
      </c>
      <c r="L86" s="95">
        <v>0</v>
      </c>
      <c r="M86" s="469">
        <v>0</v>
      </c>
      <c r="N86" s="313">
        <v>0</v>
      </c>
      <c r="O86" s="223">
        <f t="shared" si="2"/>
        <v>0</v>
      </c>
    </row>
    <row r="87" spans="1:200" x14ac:dyDescent="0.25">
      <c r="A87" s="73" t="s">
        <v>138</v>
      </c>
      <c r="B87" s="1" t="s">
        <v>139</v>
      </c>
      <c r="C87" s="414">
        <v>0</v>
      </c>
      <c r="D87" s="95">
        <v>0</v>
      </c>
      <c r="E87" s="72">
        <v>0</v>
      </c>
      <c r="F87" s="95">
        <v>0</v>
      </c>
      <c r="G87" s="95">
        <v>0</v>
      </c>
      <c r="H87" s="404">
        <v>0</v>
      </c>
      <c r="I87" s="95">
        <v>0</v>
      </c>
      <c r="J87" s="453">
        <v>0</v>
      </c>
      <c r="K87" s="404">
        <v>0</v>
      </c>
      <c r="L87" s="404">
        <v>0</v>
      </c>
      <c r="M87" s="470">
        <v>0</v>
      </c>
      <c r="N87" s="313">
        <v>0</v>
      </c>
      <c r="O87" s="223">
        <f t="shared" si="2"/>
        <v>0</v>
      </c>
    </row>
    <row r="88" spans="1:200" x14ac:dyDescent="0.25">
      <c r="A88" s="73" t="s">
        <v>353</v>
      </c>
      <c r="B88" s="1" t="s">
        <v>351</v>
      </c>
      <c r="C88" s="414">
        <v>0</v>
      </c>
      <c r="D88" s="404">
        <v>0</v>
      </c>
      <c r="E88" s="72">
        <v>0</v>
      </c>
      <c r="F88" s="95">
        <v>0</v>
      </c>
      <c r="G88" s="95">
        <v>0</v>
      </c>
      <c r="H88" s="404">
        <v>0</v>
      </c>
      <c r="I88" s="95">
        <v>0</v>
      </c>
      <c r="J88" s="453">
        <v>0</v>
      </c>
      <c r="K88" s="404">
        <v>0</v>
      </c>
      <c r="L88" s="404">
        <v>0</v>
      </c>
      <c r="M88" s="403">
        <v>0</v>
      </c>
      <c r="N88" s="313">
        <v>0</v>
      </c>
      <c r="O88" s="223">
        <f t="shared" si="2"/>
        <v>0</v>
      </c>
    </row>
    <row r="89" spans="1:200" x14ac:dyDescent="0.25">
      <c r="A89" s="73" t="s">
        <v>332</v>
      </c>
      <c r="B89" s="1" t="s">
        <v>331</v>
      </c>
      <c r="C89" s="414">
        <v>0</v>
      </c>
      <c r="D89" s="404">
        <v>0</v>
      </c>
      <c r="E89" s="72">
        <v>0</v>
      </c>
      <c r="F89" s="95">
        <v>0</v>
      </c>
      <c r="G89" s="95">
        <v>0</v>
      </c>
      <c r="H89" s="404">
        <v>0</v>
      </c>
      <c r="I89" s="95">
        <v>0</v>
      </c>
      <c r="J89" s="453">
        <v>0</v>
      </c>
      <c r="K89" s="404">
        <v>0</v>
      </c>
      <c r="L89" s="404">
        <v>0</v>
      </c>
      <c r="M89" s="403">
        <v>0</v>
      </c>
      <c r="N89" s="313">
        <v>0</v>
      </c>
      <c r="O89" s="223">
        <f t="shared" si="2"/>
        <v>0</v>
      </c>
    </row>
    <row r="90" spans="1:200" x14ac:dyDescent="0.25">
      <c r="A90" s="73" t="s">
        <v>140</v>
      </c>
      <c r="B90" s="1" t="s">
        <v>141</v>
      </c>
      <c r="C90" s="414">
        <v>0</v>
      </c>
      <c r="D90" s="404">
        <v>51.51</v>
      </c>
      <c r="E90" s="72">
        <v>0</v>
      </c>
      <c r="F90" s="95">
        <v>0</v>
      </c>
      <c r="G90" s="95">
        <v>0</v>
      </c>
      <c r="H90" s="404">
        <v>0</v>
      </c>
      <c r="I90" s="95">
        <v>0</v>
      </c>
      <c r="J90" s="453">
        <v>0</v>
      </c>
      <c r="K90" s="404">
        <v>0</v>
      </c>
      <c r="L90" s="404">
        <v>0</v>
      </c>
      <c r="M90" s="403">
        <v>0</v>
      </c>
      <c r="N90" s="313">
        <v>0</v>
      </c>
      <c r="O90" s="223">
        <f t="shared" si="2"/>
        <v>51.51</v>
      </c>
    </row>
    <row r="91" spans="1:200" x14ac:dyDescent="0.25">
      <c r="A91" s="73" t="s">
        <v>142</v>
      </c>
      <c r="B91" s="1" t="s">
        <v>143</v>
      </c>
      <c r="C91" s="414">
        <v>0</v>
      </c>
      <c r="D91" s="404">
        <v>0</v>
      </c>
      <c r="E91" s="72">
        <v>0</v>
      </c>
      <c r="F91" s="95">
        <v>0</v>
      </c>
      <c r="G91" s="95">
        <v>0</v>
      </c>
      <c r="H91" s="404">
        <v>0</v>
      </c>
      <c r="I91" s="95">
        <v>0</v>
      </c>
      <c r="J91" s="453">
        <v>0</v>
      </c>
      <c r="K91" s="404">
        <v>0</v>
      </c>
      <c r="L91" s="404">
        <v>0</v>
      </c>
      <c r="M91" s="403">
        <v>0</v>
      </c>
      <c r="N91" s="313">
        <v>0</v>
      </c>
      <c r="O91" s="223">
        <f t="shared" si="2"/>
        <v>0</v>
      </c>
    </row>
    <row r="92" spans="1:200" x14ac:dyDescent="0.25">
      <c r="A92" s="73" t="s">
        <v>783</v>
      </c>
      <c r="B92" s="1" t="s">
        <v>784</v>
      </c>
      <c r="C92" s="414">
        <v>0</v>
      </c>
      <c r="D92" s="404">
        <v>0</v>
      </c>
      <c r="E92" s="72">
        <v>0</v>
      </c>
      <c r="F92" s="95">
        <v>0</v>
      </c>
      <c r="G92" s="95">
        <v>0</v>
      </c>
      <c r="H92" s="404">
        <v>0</v>
      </c>
      <c r="I92" s="95">
        <v>0</v>
      </c>
      <c r="J92" s="453">
        <v>0</v>
      </c>
      <c r="K92" s="404">
        <v>0</v>
      </c>
      <c r="L92" s="404">
        <v>0</v>
      </c>
      <c r="M92" s="403">
        <v>0</v>
      </c>
      <c r="N92" s="313">
        <v>0</v>
      </c>
      <c r="O92" s="223">
        <f t="shared" si="2"/>
        <v>0</v>
      </c>
    </row>
    <row r="93" spans="1:200" x14ac:dyDescent="0.25">
      <c r="A93" s="73" t="s">
        <v>144</v>
      </c>
      <c r="B93" s="1" t="s">
        <v>145</v>
      </c>
      <c r="C93" s="414">
        <v>4683.8</v>
      </c>
      <c r="D93" s="404">
        <v>0</v>
      </c>
      <c r="E93" s="72">
        <v>0</v>
      </c>
      <c r="F93" s="95">
        <v>0</v>
      </c>
      <c r="G93" s="95">
        <v>0</v>
      </c>
      <c r="H93" s="404">
        <v>0</v>
      </c>
      <c r="I93" s="95">
        <v>0</v>
      </c>
      <c r="J93" s="453">
        <v>0</v>
      </c>
      <c r="K93" s="404">
        <v>0</v>
      </c>
      <c r="L93" s="404">
        <v>0</v>
      </c>
      <c r="M93" s="403">
        <v>0</v>
      </c>
      <c r="N93" s="313">
        <v>0</v>
      </c>
      <c r="O93" s="223">
        <f t="shared" si="2"/>
        <v>4683.8</v>
      </c>
    </row>
    <row r="94" spans="1:200" x14ac:dyDescent="0.25">
      <c r="A94" s="73" t="s">
        <v>146</v>
      </c>
      <c r="B94" s="1" t="s">
        <v>147</v>
      </c>
      <c r="C94" s="414">
        <v>0</v>
      </c>
      <c r="D94" s="404">
        <v>0</v>
      </c>
      <c r="E94" s="72">
        <v>0</v>
      </c>
      <c r="F94" s="95">
        <v>0</v>
      </c>
      <c r="G94" s="95">
        <v>0</v>
      </c>
      <c r="H94" s="404">
        <v>0</v>
      </c>
      <c r="I94" s="95">
        <v>0</v>
      </c>
      <c r="J94" s="453">
        <v>0</v>
      </c>
      <c r="K94" s="404">
        <v>0</v>
      </c>
      <c r="L94" s="404">
        <v>0</v>
      </c>
      <c r="M94" s="403">
        <v>0</v>
      </c>
      <c r="N94" s="313">
        <v>0</v>
      </c>
      <c r="O94" s="223">
        <f t="shared" si="2"/>
        <v>0</v>
      </c>
    </row>
    <row r="95" spans="1:200" x14ac:dyDescent="0.25">
      <c r="A95" s="73" t="s">
        <v>148</v>
      </c>
      <c r="B95" s="1" t="s">
        <v>149</v>
      </c>
      <c r="C95" s="414">
        <v>172.91</v>
      </c>
      <c r="D95" s="404">
        <v>139.74</v>
      </c>
      <c r="E95" s="407">
        <v>55.54</v>
      </c>
      <c r="F95" s="95">
        <v>0</v>
      </c>
      <c r="G95" s="95">
        <v>195.83</v>
      </c>
      <c r="H95" s="404">
        <v>0</v>
      </c>
      <c r="I95" s="404">
        <v>183.21</v>
      </c>
      <c r="J95" s="453">
        <v>0</v>
      </c>
      <c r="K95" s="404">
        <v>0</v>
      </c>
      <c r="L95" s="404">
        <v>55.54</v>
      </c>
      <c r="M95" s="403">
        <v>0</v>
      </c>
      <c r="N95" s="404">
        <v>0</v>
      </c>
      <c r="O95" s="223">
        <f t="shared" si="2"/>
        <v>802.77</v>
      </c>
    </row>
    <row r="96" spans="1:200" x14ac:dyDescent="0.25">
      <c r="A96" s="73" t="s">
        <v>150</v>
      </c>
      <c r="B96" s="1" t="s">
        <v>151</v>
      </c>
      <c r="C96" s="414">
        <v>0</v>
      </c>
      <c r="D96" s="404">
        <v>0</v>
      </c>
      <c r="E96" s="404">
        <v>0</v>
      </c>
      <c r="F96" s="95">
        <v>0</v>
      </c>
      <c r="G96" s="95">
        <v>0</v>
      </c>
      <c r="H96" s="404">
        <v>0</v>
      </c>
      <c r="I96" s="95">
        <v>0</v>
      </c>
      <c r="J96" s="453">
        <v>0</v>
      </c>
      <c r="K96" s="404">
        <v>0</v>
      </c>
      <c r="L96" s="404">
        <v>0</v>
      </c>
      <c r="M96" s="403">
        <v>0</v>
      </c>
      <c r="N96" s="313">
        <v>0</v>
      </c>
      <c r="O96" s="223">
        <f t="shared" si="2"/>
        <v>0</v>
      </c>
    </row>
    <row r="97" spans="1:15" x14ac:dyDescent="0.25">
      <c r="A97" s="73" t="s">
        <v>152</v>
      </c>
      <c r="B97" s="1" t="s">
        <v>153</v>
      </c>
      <c r="C97" s="414">
        <v>0</v>
      </c>
      <c r="D97" s="404">
        <v>0</v>
      </c>
      <c r="E97" s="404">
        <v>0</v>
      </c>
      <c r="F97" s="95">
        <v>0</v>
      </c>
      <c r="G97" s="95">
        <v>0</v>
      </c>
      <c r="H97" s="404">
        <v>0</v>
      </c>
      <c r="I97" s="95">
        <v>0</v>
      </c>
      <c r="J97" s="453">
        <v>0</v>
      </c>
      <c r="K97" s="404">
        <v>0</v>
      </c>
      <c r="L97" s="404">
        <v>0</v>
      </c>
      <c r="M97" s="403">
        <v>0</v>
      </c>
      <c r="N97" s="313">
        <v>0</v>
      </c>
      <c r="O97" s="223">
        <f t="shared" si="2"/>
        <v>0</v>
      </c>
    </row>
    <row r="98" spans="1:15" x14ac:dyDescent="0.25">
      <c r="A98" s="73" t="s">
        <v>154</v>
      </c>
      <c r="B98" s="1" t="s">
        <v>155</v>
      </c>
      <c r="C98" s="414">
        <v>785497.28</v>
      </c>
      <c r="D98" s="404">
        <v>1372623.95</v>
      </c>
      <c r="E98" s="404">
        <v>829858.91</v>
      </c>
      <c r="F98" s="407">
        <v>838600.38</v>
      </c>
      <c r="G98" s="404">
        <v>1555331.46</v>
      </c>
      <c r="H98" s="404">
        <v>963927.81</v>
      </c>
      <c r="I98" s="404">
        <v>1091749.19</v>
      </c>
      <c r="J98" s="403">
        <v>1598171.91</v>
      </c>
      <c r="K98" s="404">
        <v>952889.83</v>
      </c>
      <c r="L98" s="404">
        <v>599110.03</v>
      </c>
      <c r="M98" s="403">
        <v>1689006.07</v>
      </c>
      <c r="N98" s="404">
        <v>966723.27</v>
      </c>
      <c r="O98" s="223">
        <f t="shared" si="2"/>
        <v>13243490.09</v>
      </c>
    </row>
    <row r="99" spans="1:15" x14ac:dyDescent="0.25">
      <c r="A99" s="73" t="s">
        <v>156</v>
      </c>
      <c r="B99" s="1" t="s">
        <v>157</v>
      </c>
      <c r="C99" s="403">
        <v>0</v>
      </c>
      <c r="D99" s="72">
        <v>0</v>
      </c>
      <c r="E99" s="72">
        <v>0</v>
      </c>
      <c r="F99" s="404">
        <v>0</v>
      </c>
      <c r="G99" s="404">
        <v>0</v>
      </c>
      <c r="H99" s="72">
        <v>0</v>
      </c>
      <c r="I99" s="95">
        <v>0</v>
      </c>
      <c r="J99" s="95">
        <v>0</v>
      </c>
      <c r="K99" s="95">
        <v>0</v>
      </c>
      <c r="L99" s="72">
        <v>0</v>
      </c>
      <c r="M99" s="462">
        <v>0</v>
      </c>
      <c r="N99" s="313">
        <v>0</v>
      </c>
      <c r="O99" s="223">
        <f t="shared" si="2"/>
        <v>0</v>
      </c>
    </row>
    <row r="100" spans="1:15" x14ac:dyDescent="0.25">
      <c r="A100" s="73" t="s">
        <v>158</v>
      </c>
      <c r="B100" s="87"/>
      <c r="C100" s="72">
        <v>0</v>
      </c>
      <c r="D100" s="72">
        <v>0</v>
      </c>
      <c r="E100" s="72">
        <v>0</v>
      </c>
      <c r="F100" s="95">
        <v>0</v>
      </c>
      <c r="G100" s="95">
        <v>0</v>
      </c>
      <c r="H100" s="72">
        <v>0</v>
      </c>
      <c r="I100" s="95">
        <v>0</v>
      </c>
      <c r="J100" s="95">
        <v>0</v>
      </c>
      <c r="K100" s="95">
        <v>0</v>
      </c>
      <c r="L100" s="72">
        <v>0</v>
      </c>
      <c r="M100" s="403">
        <v>0</v>
      </c>
      <c r="N100" s="313">
        <v>0</v>
      </c>
      <c r="O100" s="223">
        <f t="shared" si="2"/>
        <v>0</v>
      </c>
    </row>
    <row r="101" spans="1:15" x14ac:dyDescent="0.25">
      <c r="A101" s="73" t="s">
        <v>159</v>
      </c>
      <c r="B101" s="87"/>
      <c r="C101" s="72">
        <v>0</v>
      </c>
      <c r="D101" s="72">
        <v>0</v>
      </c>
      <c r="E101" s="72">
        <v>0</v>
      </c>
      <c r="F101" s="95">
        <v>0</v>
      </c>
      <c r="G101" s="95">
        <v>0</v>
      </c>
      <c r="H101" s="72">
        <v>0</v>
      </c>
      <c r="I101" s="95">
        <v>0</v>
      </c>
      <c r="J101" s="95">
        <v>0</v>
      </c>
      <c r="K101" s="95">
        <v>0</v>
      </c>
      <c r="L101" s="72">
        <v>0</v>
      </c>
      <c r="M101" s="403">
        <v>0</v>
      </c>
      <c r="N101" s="313">
        <v>0</v>
      </c>
      <c r="O101" s="223">
        <f t="shared" si="2"/>
        <v>0</v>
      </c>
    </row>
    <row r="102" spans="1:15" x14ac:dyDescent="0.25">
      <c r="A102" s="73" t="s">
        <v>114</v>
      </c>
      <c r="B102" s="87"/>
      <c r="C102" s="72">
        <v>0</v>
      </c>
      <c r="D102" s="72">
        <v>0</v>
      </c>
      <c r="E102" s="72">
        <v>0</v>
      </c>
      <c r="F102" s="95">
        <v>0</v>
      </c>
      <c r="G102" s="95">
        <v>0</v>
      </c>
      <c r="H102" s="72">
        <v>0</v>
      </c>
      <c r="I102" s="95">
        <v>0</v>
      </c>
      <c r="J102" s="95">
        <v>0</v>
      </c>
      <c r="K102" s="95">
        <v>0</v>
      </c>
      <c r="L102" s="72">
        <v>0</v>
      </c>
      <c r="M102" s="403">
        <v>0</v>
      </c>
      <c r="N102" s="313">
        <v>0</v>
      </c>
      <c r="O102" s="223">
        <f t="shared" si="2"/>
        <v>0</v>
      </c>
    </row>
    <row r="103" spans="1:15" x14ac:dyDescent="0.25">
      <c r="A103" s="73" t="s">
        <v>160</v>
      </c>
      <c r="B103" s="87"/>
      <c r="C103" s="72">
        <v>0</v>
      </c>
      <c r="D103" s="72">
        <v>0</v>
      </c>
      <c r="E103" s="72">
        <v>0</v>
      </c>
      <c r="F103" s="95">
        <v>0</v>
      </c>
      <c r="G103" s="95">
        <v>0</v>
      </c>
      <c r="H103" s="72">
        <v>0</v>
      </c>
      <c r="I103" s="95">
        <v>0</v>
      </c>
      <c r="J103" s="95">
        <v>0</v>
      </c>
      <c r="K103" s="95">
        <v>0</v>
      </c>
      <c r="L103" s="72">
        <v>0</v>
      </c>
      <c r="M103" s="403">
        <v>0</v>
      </c>
      <c r="N103" s="313">
        <v>0</v>
      </c>
      <c r="O103" s="223">
        <f t="shared" si="2"/>
        <v>0</v>
      </c>
    </row>
    <row r="104" spans="1:15" x14ac:dyDescent="0.25">
      <c r="A104" s="73" t="s">
        <v>161</v>
      </c>
      <c r="B104" s="87"/>
      <c r="C104" s="72">
        <v>0</v>
      </c>
      <c r="D104" s="72">
        <v>0</v>
      </c>
      <c r="E104" s="72">
        <v>0</v>
      </c>
      <c r="F104" s="95">
        <v>0</v>
      </c>
      <c r="G104" s="95">
        <v>0</v>
      </c>
      <c r="H104" s="72">
        <v>0</v>
      </c>
      <c r="I104" s="95">
        <v>0</v>
      </c>
      <c r="J104" s="95">
        <v>0</v>
      </c>
      <c r="K104" s="95">
        <v>0</v>
      </c>
      <c r="L104" s="72">
        <v>0</v>
      </c>
      <c r="M104" s="403">
        <v>0</v>
      </c>
      <c r="N104" s="313">
        <v>0</v>
      </c>
      <c r="O104" s="223">
        <f t="shared" si="2"/>
        <v>0</v>
      </c>
    </row>
    <row r="105" spans="1:15" x14ac:dyDescent="0.25">
      <c r="A105" s="73" t="s">
        <v>162</v>
      </c>
      <c r="B105" s="87"/>
      <c r="C105" s="72">
        <v>0</v>
      </c>
      <c r="D105" s="72">
        <v>0</v>
      </c>
      <c r="E105" s="72">
        <v>0</v>
      </c>
      <c r="F105" s="95">
        <v>0</v>
      </c>
      <c r="G105" s="95">
        <v>0</v>
      </c>
      <c r="H105" s="72">
        <v>0</v>
      </c>
      <c r="I105" s="95">
        <v>0</v>
      </c>
      <c r="J105" s="95">
        <v>0</v>
      </c>
      <c r="K105" s="95">
        <v>0</v>
      </c>
      <c r="L105" s="72">
        <v>0</v>
      </c>
      <c r="M105" s="403">
        <v>0</v>
      </c>
      <c r="N105" s="313">
        <v>0</v>
      </c>
      <c r="O105" s="223">
        <f t="shared" si="2"/>
        <v>0</v>
      </c>
    </row>
    <row r="106" spans="1:15" x14ac:dyDescent="0.25">
      <c r="A106" s="73" t="s">
        <v>163</v>
      </c>
      <c r="B106" s="87"/>
      <c r="C106" s="72">
        <v>0</v>
      </c>
      <c r="D106" s="72">
        <v>0</v>
      </c>
      <c r="E106" s="72">
        <v>0</v>
      </c>
      <c r="F106" s="95">
        <v>0</v>
      </c>
      <c r="G106" s="95">
        <v>0</v>
      </c>
      <c r="H106" s="72">
        <v>0</v>
      </c>
      <c r="I106" s="95">
        <v>0</v>
      </c>
      <c r="J106" s="95">
        <v>0</v>
      </c>
      <c r="K106" s="95">
        <v>0</v>
      </c>
      <c r="L106" s="72">
        <v>0</v>
      </c>
      <c r="M106" s="403">
        <v>0</v>
      </c>
      <c r="N106" s="313">
        <v>0</v>
      </c>
      <c r="O106" s="223">
        <f t="shared" si="2"/>
        <v>0</v>
      </c>
    </row>
    <row r="107" spans="1:15" x14ac:dyDescent="0.25">
      <c r="A107" s="73" t="s">
        <v>311</v>
      </c>
      <c r="B107" s="87"/>
      <c r="C107" s="72">
        <v>0</v>
      </c>
      <c r="D107" s="72">
        <v>0</v>
      </c>
      <c r="E107" s="72">
        <v>0</v>
      </c>
      <c r="F107" s="95">
        <v>0</v>
      </c>
      <c r="G107" s="95">
        <v>0</v>
      </c>
      <c r="H107" s="72">
        <v>0</v>
      </c>
      <c r="I107" s="95">
        <v>0</v>
      </c>
      <c r="J107" s="95">
        <v>0</v>
      </c>
      <c r="K107" s="95">
        <v>0</v>
      </c>
      <c r="L107" s="72">
        <v>0</v>
      </c>
      <c r="M107" s="403">
        <v>0</v>
      </c>
      <c r="N107" s="313">
        <v>0</v>
      </c>
      <c r="O107" s="223">
        <f t="shared" si="2"/>
        <v>0</v>
      </c>
    </row>
    <row r="108" spans="1:15" x14ac:dyDescent="0.25">
      <c r="A108" s="73" t="s">
        <v>164</v>
      </c>
      <c r="B108" s="87" t="s">
        <v>746</v>
      </c>
      <c r="C108" s="72">
        <v>0</v>
      </c>
      <c r="D108" s="72">
        <v>0</v>
      </c>
      <c r="E108" s="72">
        <v>0</v>
      </c>
      <c r="F108" s="95">
        <v>0</v>
      </c>
      <c r="G108" s="95">
        <v>0</v>
      </c>
      <c r="H108" s="72">
        <v>0</v>
      </c>
      <c r="I108" s="95">
        <v>0</v>
      </c>
      <c r="J108" s="95">
        <v>0</v>
      </c>
      <c r="K108" s="95">
        <v>0</v>
      </c>
      <c r="L108" s="72">
        <v>0</v>
      </c>
      <c r="M108" s="403">
        <v>0</v>
      </c>
      <c r="N108" s="313">
        <v>0</v>
      </c>
      <c r="O108" s="223">
        <f t="shared" si="2"/>
        <v>0</v>
      </c>
    </row>
    <row r="109" spans="1:15" x14ac:dyDescent="0.25">
      <c r="A109" s="73" t="s">
        <v>165</v>
      </c>
      <c r="B109" s="87"/>
      <c r="C109" s="72">
        <v>0</v>
      </c>
      <c r="D109" s="72">
        <v>0</v>
      </c>
      <c r="E109" s="72">
        <v>0</v>
      </c>
      <c r="F109" s="95">
        <v>0</v>
      </c>
      <c r="G109" s="95">
        <v>0</v>
      </c>
      <c r="H109" s="72">
        <v>0</v>
      </c>
      <c r="I109" s="95">
        <v>0</v>
      </c>
      <c r="J109" s="95">
        <v>0</v>
      </c>
      <c r="K109" s="95">
        <v>0</v>
      </c>
      <c r="L109" s="72">
        <v>0</v>
      </c>
      <c r="M109" s="403">
        <v>0</v>
      </c>
      <c r="N109" s="313">
        <v>0</v>
      </c>
      <c r="O109" s="223">
        <f t="shared" si="2"/>
        <v>0</v>
      </c>
    </row>
    <row r="110" spans="1:15" x14ac:dyDescent="0.25">
      <c r="A110" s="73" t="s">
        <v>323</v>
      </c>
      <c r="B110" s="87"/>
      <c r="C110" s="72">
        <v>0</v>
      </c>
      <c r="D110" s="72">
        <v>0</v>
      </c>
      <c r="E110" s="72">
        <v>0</v>
      </c>
      <c r="F110" s="95">
        <v>0</v>
      </c>
      <c r="G110" s="95">
        <v>0</v>
      </c>
      <c r="H110" s="72">
        <v>0</v>
      </c>
      <c r="I110" s="95">
        <v>0</v>
      </c>
      <c r="J110" s="95">
        <v>0</v>
      </c>
      <c r="K110" s="95">
        <v>0</v>
      </c>
      <c r="L110" s="72">
        <v>0</v>
      </c>
      <c r="M110" s="403">
        <v>0</v>
      </c>
      <c r="N110" s="313">
        <v>0</v>
      </c>
      <c r="O110" s="223">
        <f t="shared" si="2"/>
        <v>0</v>
      </c>
    </row>
    <row r="111" spans="1:15" x14ac:dyDescent="0.25">
      <c r="A111" s="73" t="s">
        <v>391</v>
      </c>
      <c r="B111" s="87"/>
      <c r="C111" s="72">
        <v>0</v>
      </c>
      <c r="D111" s="72">
        <v>0</v>
      </c>
      <c r="E111" s="72">
        <v>0</v>
      </c>
      <c r="F111" s="95">
        <v>0</v>
      </c>
      <c r="G111" s="95">
        <v>0</v>
      </c>
      <c r="H111" s="72">
        <v>0</v>
      </c>
      <c r="I111" s="95">
        <v>0</v>
      </c>
      <c r="J111" s="95">
        <v>0</v>
      </c>
      <c r="K111" s="95">
        <v>0</v>
      </c>
      <c r="L111" s="72">
        <v>0</v>
      </c>
      <c r="M111" s="313">
        <v>0</v>
      </c>
      <c r="N111" s="313">
        <v>0</v>
      </c>
      <c r="O111" s="223">
        <f t="shared" si="2"/>
        <v>0</v>
      </c>
    </row>
    <row r="112" spans="1:15" ht="15.75" thickBot="1" x14ac:dyDescent="0.3">
      <c r="A112" s="568" t="s">
        <v>320</v>
      </c>
      <c r="B112" s="569"/>
      <c r="C112" s="392">
        <v>1633</v>
      </c>
      <c r="D112" s="392">
        <v>0</v>
      </c>
      <c r="E112" s="392">
        <v>-602</v>
      </c>
      <c r="F112" s="446">
        <v>0</v>
      </c>
      <c r="G112" s="446">
        <v>0</v>
      </c>
      <c r="H112" s="392">
        <v>-7960.02</v>
      </c>
      <c r="I112" s="446">
        <v>0</v>
      </c>
      <c r="J112" s="446">
        <v>0</v>
      </c>
      <c r="K112" s="446">
        <v>-4768.04</v>
      </c>
      <c r="L112" s="392">
        <v>0</v>
      </c>
      <c r="M112" s="583">
        <v>0</v>
      </c>
      <c r="N112" s="583">
        <v>-28297.5</v>
      </c>
      <c r="O112" s="482">
        <f t="shared" si="2"/>
        <v>-39994.559999999998</v>
      </c>
    </row>
    <row r="113" spans="1:17" ht="15.75" thickBot="1" x14ac:dyDescent="0.3">
      <c r="A113" s="215" t="s">
        <v>166</v>
      </c>
      <c r="B113" s="573"/>
      <c r="C113" s="574">
        <f t="shared" ref="C113:N113" si="3">SUM(C2:C112)</f>
        <v>879935.92</v>
      </c>
      <c r="D113" s="574">
        <f>SUM(D2:D112)</f>
        <v>1467500.89</v>
      </c>
      <c r="E113" s="574">
        <f t="shared" si="3"/>
        <v>906294.86</v>
      </c>
      <c r="F113" s="574">
        <f t="shared" si="3"/>
        <v>903269.09</v>
      </c>
      <c r="G113" s="574">
        <f>SUM(G2:G112)</f>
        <v>1629588.05</v>
      </c>
      <c r="H113" s="574">
        <f t="shared" si="3"/>
        <v>1031604.4500000001</v>
      </c>
      <c r="I113" s="574">
        <f t="shared" si="3"/>
        <v>1185352.6599999999</v>
      </c>
      <c r="J113" s="574">
        <f t="shared" si="3"/>
        <v>1655833.8499999999</v>
      </c>
      <c r="K113" s="575">
        <f t="shared" si="3"/>
        <v>1041446.1599999999</v>
      </c>
      <c r="L113" s="574">
        <f t="shared" si="3"/>
        <v>661585.02</v>
      </c>
      <c r="M113" s="574">
        <f t="shared" si="3"/>
        <v>1791854.24</v>
      </c>
      <c r="N113" s="574">
        <f t="shared" si="3"/>
        <v>1037202.81</v>
      </c>
      <c r="O113" s="565">
        <f>SUM(O2:O112)</f>
        <v>14191468</v>
      </c>
    </row>
    <row r="114" spans="1:17" x14ac:dyDescent="0.25">
      <c r="A114" s="234"/>
      <c r="C114" s="85"/>
      <c r="D114" s="85" t="s">
        <v>746</v>
      </c>
      <c r="E114" s="85"/>
      <c r="F114" s="252" t="s">
        <v>746</v>
      </c>
      <c r="G114" s="252"/>
      <c r="H114" s="85"/>
      <c r="I114" s="252"/>
      <c r="J114" s="252"/>
      <c r="K114" s="252"/>
      <c r="L114" s="85"/>
      <c r="M114" s="388"/>
      <c r="N114" s="388"/>
      <c r="O114" s="85"/>
    </row>
    <row r="115" spans="1:17" s="89" customFormat="1" x14ac:dyDescent="0.25">
      <c r="B115" s="90"/>
      <c r="D115" s="389"/>
      <c r="F115" s="253"/>
      <c r="G115" s="253"/>
      <c r="I115" s="253"/>
      <c r="J115" s="253"/>
      <c r="K115" s="253"/>
      <c r="M115" s="384"/>
      <c r="N115" s="384"/>
      <c r="O115" s="85"/>
      <c r="P115" s="483"/>
      <c r="Q115" s="483"/>
    </row>
    <row r="116" spans="1:17" s="89" customFormat="1" x14ac:dyDescent="0.25">
      <c r="B116" s="90"/>
      <c r="D116" s="389"/>
      <c r="F116" s="253"/>
      <c r="G116" s="253"/>
      <c r="I116" s="253"/>
      <c r="J116" s="253"/>
      <c r="K116" s="253"/>
      <c r="M116" s="384"/>
      <c r="N116" s="384"/>
      <c r="P116" s="483"/>
      <c r="Q116" s="483"/>
    </row>
    <row r="117" spans="1:17" s="89" customFormat="1" x14ac:dyDescent="0.25">
      <c r="B117" s="90"/>
      <c r="D117" s="389"/>
      <c r="F117" s="253"/>
      <c r="G117" s="253"/>
      <c r="I117" s="253"/>
      <c r="J117" s="253"/>
      <c r="K117" s="253"/>
      <c r="M117" s="384"/>
      <c r="N117" s="384"/>
      <c r="P117" s="483"/>
      <c r="Q117" s="483"/>
    </row>
    <row r="118" spans="1:17" x14ac:dyDescent="0.25">
      <c r="A118" s="84" t="s">
        <v>199</v>
      </c>
      <c r="B118" s="6"/>
      <c r="C118" s="84"/>
      <c r="D118" s="84"/>
      <c r="E118" s="84"/>
      <c r="F118" s="307"/>
      <c r="G118" s="307"/>
      <c r="H118" s="84"/>
      <c r="I118" s="307"/>
      <c r="J118" s="307"/>
      <c r="K118" s="307"/>
      <c r="L118" s="84"/>
      <c r="M118" s="385"/>
      <c r="N118" s="385"/>
      <c r="O118" s="84"/>
    </row>
    <row r="119" spans="1:17" x14ac:dyDescent="0.25">
      <c r="A119" s="91" t="s">
        <v>204</v>
      </c>
      <c r="B119" s="6"/>
      <c r="C119" s="92">
        <v>733</v>
      </c>
      <c r="D119" s="390">
        <v>640</v>
      </c>
      <c r="E119" s="92">
        <v>560</v>
      </c>
      <c r="F119" s="254">
        <v>519</v>
      </c>
      <c r="G119" s="254">
        <v>472</v>
      </c>
      <c r="H119" s="92">
        <v>423</v>
      </c>
      <c r="I119" s="254">
        <v>378</v>
      </c>
      <c r="J119" s="254">
        <v>350</v>
      </c>
      <c r="K119" s="254">
        <v>331</v>
      </c>
      <c r="L119" s="93">
        <v>110</v>
      </c>
      <c r="M119" s="386">
        <v>21</v>
      </c>
      <c r="N119" s="386">
        <v>13</v>
      </c>
      <c r="O119" s="92">
        <f>SUM(C122:N122)</f>
        <v>4550</v>
      </c>
    </row>
    <row r="120" spans="1:17" x14ac:dyDescent="0.25">
      <c r="A120" s="91" t="s">
        <v>205</v>
      </c>
      <c r="B120" s="6"/>
      <c r="C120" s="92"/>
      <c r="D120" s="390"/>
      <c r="E120" s="92"/>
      <c r="F120" s="254"/>
      <c r="G120" s="254"/>
      <c r="H120" s="92"/>
      <c r="I120" s="254"/>
      <c r="J120" s="254"/>
      <c r="K120" s="254"/>
      <c r="L120" s="92"/>
      <c r="M120" s="386"/>
      <c r="N120" s="386"/>
      <c r="O120" s="84"/>
    </row>
    <row r="121" spans="1:17" x14ac:dyDescent="0.25">
      <c r="A121" s="91"/>
      <c r="B121" s="6"/>
      <c r="C121" s="92"/>
      <c r="D121" s="390"/>
      <c r="E121" s="92"/>
      <c r="F121" s="254"/>
      <c r="G121" s="254"/>
      <c r="H121" s="92"/>
      <c r="I121" s="254"/>
      <c r="J121" s="254"/>
      <c r="K121" s="254"/>
      <c r="L121" s="92"/>
      <c r="M121" s="386"/>
      <c r="N121" s="386"/>
      <c r="O121" s="92"/>
    </row>
    <row r="122" spans="1:17" x14ac:dyDescent="0.25">
      <c r="A122" s="91" t="s">
        <v>185</v>
      </c>
      <c r="B122" s="6"/>
      <c r="C122" s="92">
        <f>SUM(C119:C121)</f>
        <v>733</v>
      </c>
      <c r="D122" s="390">
        <f t="shared" ref="D122:J122" si="4">SUM(D119:D121)</f>
        <v>640</v>
      </c>
      <c r="E122" s="92">
        <f t="shared" si="4"/>
        <v>560</v>
      </c>
      <c r="F122" s="254">
        <f t="shared" si="4"/>
        <v>519</v>
      </c>
      <c r="G122" s="254">
        <f t="shared" si="4"/>
        <v>472</v>
      </c>
      <c r="H122" s="92">
        <f t="shared" si="4"/>
        <v>423</v>
      </c>
      <c r="I122" s="254">
        <f t="shared" si="4"/>
        <v>378</v>
      </c>
      <c r="J122" s="254">
        <f t="shared" si="4"/>
        <v>350</v>
      </c>
      <c r="K122" s="254">
        <f>SUM(K119:K121)</f>
        <v>331</v>
      </c>
      <c r="L122" s="92">
        <f>SUM(L119:L121)</f>
        <v>110</v>
      </c>
      <c r="M122" s="386">
        <f>SUM(M119:M121)</f>
        <v>21</v>
      </c>
      <c r="N122" s="386">
        <f>SUM(N119:N121)</f>
        <v>13</v>
      </c>
      <c r="O122" s="92">
        <f>SUM(O119:O121)</f>
        <v>4550</v>
      </c>
    </row>
    <row r="124" spans="1:17" x14ac:dyDescent="0.25">
      <c r="A124" s="22" t="s">
        <v>197</v>
      </c>
      <c r="C124" s="89">
        <f t="shared" ref="C124:M124" si="5">+C113/C122</f>
        <v>1200.4582810368349</v>
      </c>
      <c r="D124" s="389">
        <f t="shared" si="5"/>
        <v>2292.9701406249997</v>
      </c>
      <c r="E124" s="89">
        <f t="shared" si="5"/>
        <v>1618.3836785714286</v>
      </c>
      <c r="F124" s="253">
        <f>+F113/F122</f>
        <v>1740.4028709055876</v>
      </c>
      <c r="G124" s="253">
        <f>+G113/G122</f>
        <v>3452.5170550847461</v>
      </c>
      <c r="H124" s="89">
        <f t="shared" si="5"/>
        <v>2438.7812056737589</v>
      </c>
      <c r="I124" s="253">
        <f t="shared" si="5"/>
        <v>3135.8535978835976</v>
      </c>
      <c r="J124" s="253">
        <f t="shared" si="5"/>
        <v>4730.9538571428566</v>
      </c>
      <c r="K124" s="253">
        <f t="shared" si="5"/>
        <v>3146.3630211480358</v>
      </c>
      <c r="L124" s="89">
        <f t="shared" si="5"/>
        <v>6014.4092727272728</v>
      </c>
      <c r="M124" s="384">
        <f t="shared" si="5"/>
        <v>85326.392380952384</v>
      </c>
      <c r="N124" s="384">
        <f>+N113/N122</f>
        <v>79784.831538461542</v>
      </c>
      <c r="O124" s="89">
        <f>O113/O122</f>
        <v>3119.0039560439559</v>
      </c>
    </row>
    <row r="126" spans="1:17" x14ac:dyDescent="0.25">
      <c r="K126" s="252"/>
    </row>
    <row r="127" spans="1:17" x14ac:dyDescent="0.25">
      <c r="I127" s="400"/>
    </row>
    <row r="128" spans="1:17" x14ac:dyDescent="0.25">
      <c r="I128" s="400"/>
      <c r="J128" s="460"/>
      <c r="K128" s="252"/>
    </row>
    <row r="129" spans="9:9" x14ac:dyDescent="0.25">
      <c r="I129" s="400"/>
    </row>
    <row r="130" spans="9:9" x14ac:dyDescent="0.25">
      <c r="I130" s="400"/>
    </row>
    <row r="131" spans="9:9" x14ac:dyDescent="0.25">
      <c r="I131" s="400"/>
    </row>
    <row r="132" spans="9:9" x14ac:dyDescent="0.25">
      <c r="I132" s="400"/>
    </row>
  </sheetData>
  <pageMargins left="0.25" right="0.25" top="0.25" bottom="0.25" header="0.3" footer="0.3"/>
  <pageSetup paperSize="5" scale="57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"/>
  <sheetViews>
    <sheetView zoomScale="90" zoomScaleNormal="90" workbookViewId="0">
      <selection activeCell="A3" sqref="A3"/>
    </sheetView>
  </sheetViews>
  <sheetFormatPr defaultColWidth="9.28515625" defaultRowHeight="15" x14ac:dyDescent="0.25"/>
  <cols>
    <col min="1" max="1" width="5.5703125" bestFit="1" customWidth="1"/>
    <col min="2" max="2" width="3.28515625" bestFit="1" customWidth="1"/>
    <col min="5" max="5" width="12.28515625" bestFit="1" customWidth="1"/>
    <col min="6" max="6" width="11" bestFit="1" customWidth="1"/>
    <col min="11" max="11" width="14.28515625" bestFit="1" customWidth="1"/>
    <col min="12" max="13" width="36.28515625" style="102" customWidth="1"/>
  </cols>
  <sheetData>
    <row r="1" spans="1:13" s="111" customFormat="1" ht="36" customHeight="1" x14ac:dyDescent="0.25">
      <c r="A1" s="110" t="s">
        <v>378</v>
      </c>
      <c r="B1" s="110" t="s">
        <v>379</v>
      </c>
      <c r="C1" s="110" t="s">
        <v>380</v>
      </c>
      <c r="D1" s="110" t="s">
        <v>381</v>
      </c>
      <c r="E1" s="110" t="s">
        <v>382</v>
      </c>
      <c r="F1" s="110" t="s">
        <v>383</v>
      </c>
      <c r="G1" s="110" t="s">
        <v>384</v>
      </c>
      <c r="H1" s="110" t="s">
        <v>385</v>
      </c>
      <c r="I1" s="110" t="s">
        <v>386</v>
      </c>
      <c r="J1" s="110" t="s">
        <v>387</v>
      </c>
      <c r="K1" s="110" t="s">
        <v>388</v>
      </c>
      <c r="L1" s="110" t="s">
        <v>389</v>
      </c>
      <c r="M1" s="110" t="s">
        <v>390</v>
      </c>
    </row>
    <row r="2" spans="1:13" ht="26.25" x14ac:dyDescent="0.25">
      <c r="A2" s="103">
        <v>2016</v>
      </c>
      <c r="B2" s="104">
        <v>13</v>
      </c>
      <c r="C2" s="105" t="s">
        <v>357</v>
      </c>
      <c r="D2" s="105" t="s">
        <v>358</v>
      </c>
      <c r="E2" s="105" t="s">
        <v>359</v>
      </c>
      <c r="F2" s="106">
        <v>42556</v>
      </c>
      <c r="G2" s="105" t="s">
        <v>360</v>
      </c>
      <c r="H2" s="105" t="s">
        <v>361</v>
      </c>
      <c r="I2" s="105" t="s">
        <v>362</v>
      </c>
      <c r="J2" s="105" t="s">
        <v>363</v>
      </c>
      <c r="K2" s="107">
        <v>-9580061.2300000004</v>
      </c>
      <c r="L2" s="108" t="s">
        <v>364</v>
      </c>
      <c r="M2" s="108" t="s">
        <v>365</v>
      </c>
    </row>
    <row r="3" spans="1:13" ht="26.25" x14ac:dyDescent="0.25">
      <c r="A3" s="103">
        <v>2016</v>
      </c>
      <c r="B3" s="104">
        <v>12</v>
      </c>
      <c r="C3" s="105" t="s">
        <v>357</v>
      </c>
      <c r="D3" s="105" t="s">
        <v>366</v>
      </c>
      <c r="E3" s="105" t="s">
        <v>367</v>
      </c>
      <c r="F3" s="106">
        <v>42549</v>
      </c>
      <c r="G3" s="105" t="s">
        <v>360</v>
      </c>
      <c r="H3" s="105" t="s">
        <v>361</v>
      </c>
      <c r="I3" s="105" t="s">
        <v>362</v>
      </c>
      <c r="J3" s="105" t="s">
        <v>363</v>
      </c>
      <c r="K3" s="107">
        <v>9580061.2300000004</v>
      </c>
      <c r="L3" s="109" t="s">
        <v>368</v>
      </c>
      <c r="M3" s="108" t="s">
        <v>369</v>
      </c>
    </row>
    <row r="4" spans="1:13" x14ac:dyDescent="0.25">
      <c r="A4" s="103">
        <v>2016</v>
      </c>
      <c r="B4" s="104">
        <v>13</v>
      </c>
      <c r="C4" s="105" t="s">
        <v>357</v>
      </c>
      <c r="D4" s="105" t="s">
        <v>366</v>
      </c>
      <c r="E4" s="105" t="s">
        <v>370</v>
      </c>
      <c r="F4" s="106">
        <v>42557</v>
      </c>
      <c r="G4" s="105" t="s">
        <v>360</v>
      </c>
      <c r="H4" s="105" t="s">
        <v>361</v>
      </c>
      <c r="I4" s="105" t="s">
        <v>362</v>
      </c>
      <c r="J4" s="105" t="s">
        <v>363</v>
      </c>
      <c r="K4" s="107">
        <v>9580061.2300000004</v>
      </c>
      <c r="L4" s="108" t="s">
        <v>371</v>
      </c>
      <c r="M4" s="108" t="s">
        <v>371</v>
      </c>
    </row>
    <row r="5" spans="1:13" x14ac:dyDescent="0.25">
      <c r="A5" s="103">
        <v>2016</v>
      </c>
      <c r="B5" s="104">
        <v>12</v>
      </c>
      <c r="C5" s="105" t="s">
        <v>357</v>
      </c>
      <c r="D5" s="105" t="s">
        <v>358</v>
      </c>
      <c r="E5" s="105" t="s">
        <v>372</v>
      </c>
      <c r="F5" s="106">
        <v>42530</v>
      </c>
      <c r="G5" s="105" t="s">
        <v>360</v>
      </c>
      <c r="H5" s="105" t="s">
        <v>373</v>
      </c>
      <c r="I5" s="105" t="s">
        <v>362</v>
      </c>
      <c r="J5" s="105" t="s">
        <v>363</v>
      </c>
      <c r="K5" s="107">
        <v>-16247639</v>
      </c>
      <c r="L5" s="105" t="s">
        <v>374</v>
      </c>
      <c r="M5" s="105" t="s">
        <v>374</v>
      </c>
    </row>
    <row r="6" spans="1:13" ht="26.25" x14ac:dyDescent="0.25">
      <c r="A6" s="103">
        <v>2016</v>
      </c>
      <c r="B6" s="104">
        <v>1</v>
      </c>
      <c r="C6" s="105" t="s">
        <v>357</v>
      </c>
      <c r="D6" s="105" t="s">
        <v>366</v>
      </c>
      <c r="E6" s="105" t="s">
        <v>375</v>
      </c>
      <c r="F6" s="106">
        <v>42186</v>
      </c>
      <c r="G6" s="105" t="s">
        <v>360</v>
      </c>
      <c r="H6" s="105" t="s">
        <v>361</v>
      </c>
      <c r="I6" s="105" t="s">
        <v>362</v>
      </c>
      <c r="J6" s="105" t="s">
        <v>363</v>
      </c>
      <c r="K6" s="107">
        <v>6941147</v>
      </c>
      <c r="L6" s="109" t="s">
        <v>376</v>
      </c>
      <c r="M6" s="105" t="s">
        <v>377</v>
      </c>
    </row>
    <row r="7" spans="1:13" x14ac:dyDescent="0.25">
      <c r="K7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Budget Analysis Report</vt:lpstr>
      <vt:lpstr>Actual to Budget</vt:lpstr>
      <vt:lpstr>Analysis</vt:lpstr>
      <vt:lpstr>SUMMARY BY COS</vt:lpstr>
      <vt:lpstr>MAP</vt:lpstr>
      <vt:lpstr>ACA</vt:lpstr>
      <vt:lpstr>MCHIP</vt:lpstr>
      <vt:lpstr>SCHIP</vt:lpstr>
      <vt:lpstr>Adjustments</vt:lpstr>
      <vt:lpstr>DGA MAP</vt:lpstr>
      <vt:lpstr>DGA ACA</vt:lpstr>
      <vt:lpstr>DGA MCHIP</vt:lpstr>
      <vt:lpstr>DGA SCHIP</vt:lpstr>
      <vt:lpstr>Sheet1</vt:lpstr>
      <vt:lpstr>'Actual to Budget'!Print_Area</vt:lpstr>
      <vt:lpstr>Analysis!Print_Area</vt:lpstr>
      <vt:lpstr>'SUMMARY BY COS'!Print_Area</vt:lpstr>
      <vt:lpstr>ACA!Print_Titles</vt:lpstr>
      <vt:lpstr>'Budget Analysis Report'!Print_Titles</vt:lpstr>
      <vt:lpstr>MAP!Print_Titles</vt:lpstr>
      <vt:lpstr>MCHIP!Print_Titles</vt:lpstr>
      <vt:lpstr>SCHIP!Print_Titles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Scott, Jonathan T (CHFS DMS)</cp:lastModifiedBy>
  <cp:lastPrinted>2024-01-17T21:21:23Z</cp:lastPrinted>
  <dcterms:created xsi:type="dcterms:W3CDTF">2014-09-03T18:24:23Z</dcterms:created>
  <dcterms:modified xsi:type="dcterms:W3CDTF">2025-07-29T12:59:21Z</dcterms:modified>
</cp:coreProperties>
</file>